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F:\Finance Info\2023-2024 Budget Development\"/>
    </mc:Choice>
  </mc:AlternateContent>
  <bookViews>
    <workbookView xWindow="-105" yWindow="-105" windowWidth="15135" windowHeight="8640" tabRatio="681" activeTab="1"/>
  </bookViews>
  <sheets>
    <sheet name="Strategic Outlook" sheetId="307" r:id="rId1"/>
    <sheet name="Budget Calculator" sheetId="86" r:id="rId2"/>
    <sheet name="Fund Balance Analysis" sheetId="189" r:id="rId3"/>
    <sheet name="Record Digitization" sheetId="284" r:id="rId4"/>
    <sheet name="HR Baseline Adjustment" sheetId="285" r:id="rId5"/>
    <sheet name="CESI Baseline Adjustment" sheetId="286" r:id="rId6"/>
    <sheet name="Facility MW" sheetId="304" r:id="rId7"/>
    <sheet name="Non Depart Baseline Adjustment" sheetId="287" r:id="rId8"/>
    <sheet name="Non Depart Street Transfer" sheetId="303" r:id="rId9"/>
    <sheet name="Finance Baseline Adjustment" sheetId="288" r:id="rId10"/>
    <sheet name="Comp Plan Update" sheetId="289" r:id="rId11"/>
    <sheet name="Planning Baseline Adjustment" sheetId="290" r:id="rId12"/>
    <sheet name="APA Membership" sheetId="291" r:id="rId13"/>
    <sheet name="Building Official Transition" sheetId="293" r:id="rId14"/>
    <sheet name="Building Baseline Adjustment" sheetId="294" r:id="rId15"/>
    <sheet name="Abatements" sheetId="295" r:id="rId16"/>
    <sheet name="Equipment Replacement" sheetId="296" r:id="rId17"/>
    <sheet name="Seasonal Workers" sheetId="298" r:id="rId18"/>
    <sheet name="Parks Plan Update" sheetId="297" r:id="rId19"/>
    <sheet name="Hazardous Trees" sheetId="305" r:id="rId20"/>
    <sheet name="PW Project Coordinator" sheetId="306" r:id="rId21"/>
    <sheet name="GIS Coordinator" sheetId="302" r:id="rId22"/>
    <sheet name="Exh #18&amp;58 GF Expend &amp; Outlook" sheetId="16" state="hidden" r:id="rId23"/>
    <sheet name="Exh #32 Operating Position" sheetId="26" state="hidden" r:id="rId24"/>
  </sheets>
  <externalReferences>
    <externalReference r:id="rId25"/>
    <externalReference r:id="rId26"/>
  </externalReferences>
  <definedNames>
    <definedName name="_xlnm._FilterDatabase" localSheetId="1" hidden="1">'Budget Calculator'!#REF!</definedName>
    <definedName name="Beg_Bal">'[1]Loan Amortization Schedule'!$C$18:$C$377</definedName>
    <definedName name="BudgetAmendmentType" localSheetId="1">#REF!</definedName>
    <definedName name="BudgetAmendmentType" localSheetId="8">#REF!</definedName>
    <definedName name="BudgetAmendmentType">#REF!</definedName>
    <definedName name="Carryforward">[2]Data!$D$2:$D$3</definedName>
    <definedName name="End_Bal">'[1]Loan Amortization Schedule'!$I$18:$I$377</definedName>
    <definedName name="Expenditure">[2]Data!$C$2:$C$3</definedName>
    <definedName name="Extra_Pay">'[1]Loan Amortization Schedule'!$E$18:$E$377</definedName>
    <definedName name="Full_Print">'[1]Loan Amortization Schedule'!$A$1:$J$377</definedName>
    <definedName name="Fund_Name">[2]Data!$F$2:$F$23</definedName>
    <definedName name="Header_Row">ROW('[1]Loan Amortization Schedule'!$17:$17)</definedName>
    <definedName name="Int">'[1]Loan Amortization Schedule'!$H$18:$H$377</definedName>
    <definedName name="Interest_Rate">'[1]Loan Amortization Schedule'!$D$6</definedName>
    <definedName name="Last_Row" localSheetId="1">IF('Budget Calculator'!Values_Entered,Header_Row+'Budget Calculator'!Number_of_Payments,Header_Row)</definedName>
    <definedName name="Last_Row">IF(Values_Entered,Header_Row+Number_of_Payments,Header_Row)</definedName>
    <definedName name="Loan_Amount">'[1]Loan Amortization Schedule'!$D$5</definedName>
    <definedName name="Loan_Start">'[1]Loan Amortization Schedule'!$D$9</definedName>
    <definedName name="Loan_Years">'[1]Loan Amortization Schedule'!$D$7</definedName>
    <definedName name="Num_Pmt_Per_Year">'[1]Loan Amortization Schedule'!$D$8</definedName>
    <definedName name="Number_of_Payments" localSheetId="1">MATCH(0.01,End_Bal,-1)+1</definedName>
    <definedName name="Number_of_Payments">MATCH(0.01,End_Bal,-1)+1</definedName>
    <definedName name="OpCap">[2]Data!$E$2:$E$3</definedName>
    <definedName name="Pay_Num">'[1]Loan Amortization Schedule'!$A$18:$A$377</definedName>
    <definedName name="Payment_Date" localSheetId="1">DATE(YEAR(Loan_Start),MONTH(Loan_Start)+Payment_Number,DAY(Loan_Start))</definedName>
    <definedName name="Payment_Date" localSheetId="8">DATE(YEAR([0]!Loan_Start),MONTH([0]!Loan_Start)+Payment_Number,DAY([0]!Loan_Start))</definedName>
    <definedName name="Payment_Date">DATE(YEAR(Loan_Start),MONTH(Loan_Start)+Payment_Number,DAY(Loan_Start))</definedName>
    <definedName name="Princ">'[1]Loan Amortization Schedule'!$G$18:$G$377</definedName>
    <definedName name="_xlnm.Print_Area" localSheetId="1">'Budget Calculator'!$A$1:$I$100</definedName>
    <definedName name="_xlnm.Print_Area" localSheetId="22">'Exh #18&amp;58 GF Expend &amp; Outlook'!$A$1:$H$60</definedName>
    <definedName name="_xlnm.Print_Area" localSheetId="6">'Facility MW'!$A$1:$H$40</definedName>
    <definedName name="_xlnm.Print_Area" localSheetId="2">'Fund Balance Analysis'!$A$1:$G$5</definedName>
    <definedName name="Print_Area_Reset" localSheetId="1">OFFSET(Full_Print,0,0,'Budget Calculator'!Last_Row)</definedName>
    <definedName name="Print_Area_Reset">OFFSET(Full_Print,0,0,Last_Row)</definedName>
    <definedName name="_xlnm.Print_Titles" localSheetId="1">'Budget Calculator'!$3:$3</definedName>
    <definedName name="Priority">[2]Data!$G$2:$G$12</definedName>
    <definedName name="Quarter" localSheetId="8">#REF!</definedName>
    <definedName name="Quarter">#REF!</definedName>
    <definedName name="Sched_Pay">'[1]Loan Amortization Schedule'!$D$18:$D$377</definedName>
    <definedName name="Scheduled_Extra_Payments">'[1]Loan Amortization Schedule'!$D$10</definedName>
    <definedName name="Scheduled_Monthly_Payment">'[1]Loan Amortization Schedule'!$H$5</definedName>
    <definedName name="Total_Pay">'[1]Loan Amortization Schedule'!$F$18:$F$377</definedName>
    <definedName name="Total_Payment" localSheetId="1">Scheduled_Payment+Extra_Payment</definedName>
    <definedName name="Total_Payment" localSheetId="8">Scheduled_Payment+Extra_Payment</definedName>
    <definedName name="Total_Payment">Scheduled_Payment+Extra_Payment</definedName>
    <definedName name="Type" localSheetId="8">#REF!</definedName>
    <definedName name="Type">#REF!</definedName>
    <definedName name="Values_Entered" localSheetId="1">IF(Loan_Amount*Interest_Rate*Loan_Years*Loan_Start&gt;0,1,0)</definedName>
    <definedName name="Values_Entered">IF(Loan_Amount*Interest_Rate*Loan_Years*Loan_Start&gt;0,1,0)</definedName>
  </definedNames>
  <calcPr calcId="152511"/>
</workbook>
</file>

<file path=xl/calcChain.xml><?xml version="1.0" encoding="utf-8"?>
<calcChain xmlns="http://schemas.openxmlformats.org/spreadsheetml/2006/main">
  <c r="H33" i="307" l="1"/>
  <c r="G36" i="307"/>
  <c r="H4" i="307" s="1"/>
  <c r="H16" i="86"/>
  <c r="D4" i="189" l="1"/>
  <c r="D5" i="189" s="1"/>
  <c r="D10" i="189"/>
  <c r="E10" i="189"/>
  <c r="F10" i="189"/>
  <c r="H10" i="189"/>
  <c r="C10" i="189"/>
  <c r="C4" i="189"/>
  <c r="I121" i="86" l="1"/>
  <c r="I119" i="86"/>
  <c r="H119" i="86"/>
  <c r="I117" i="86"/>
  <c r="H117" i="86"/>
  <c r="G117" i="86"/>
  <c r="I115" i="86"/>
  <c r="H115" i="86"/>
  <c r="G115" i="86"/>
  <c r="F115" i="86"/>
  <c r="I109" i="86"/>
  <c r="I107" i="86"/>
  <c r="H107" i="86"/>
  <c r="I105" i="86"/>
  <c r="H105" i="86"/>
  <c r="G105" i="86"/>
  <c r="I103" i="86"/>
  <c r="H103" i="86"/>
  <c r="G103" i="86"/>
  <c r="F103" i="86"/>
  <c r="G35" i="307"/>
  <c r="G22" i="307"/>
  <c r="K21" i="307"/>
  <c r="E22" i="307"/>
  <c r="F22" i="307"/>
  <c r="D22" i="307"/>
  <c r="C22" i="307"/>
  <c r="B22" i="307"/>
  <c r="F23" i="307" l="1"/>
  <c r="D23" i="307"/>
  <c r="G23" i="307"/>
  <c r="C23" i="307"/>
  <c r="E23" i="307"/>
  <c r="G13" i="86"/>
  <c r="E24" i="286"/>
  <c r="F24" i="286"/>
  <c r="G24" i="286"/>
  <c r="H24" i="286"/>
  <c r="F13" i="86" l="1"/>
  <c r="I10" i="86" l="1"/>
  <c r="H10" i="86"/>
  <c r="G10" i="86"/>
  <c r="F10" i="86"/>
  <c r="G56" i="86" l="1"/>
  <c r="D34" i="306"/>
  <c r="I56" i="86" l="1"/>
  <c r="H56" i="86"/>
  <c r="F56" i="86"/>
  <c r="E42" i="302"/>
  <c r="F42" i="302"/>
  <c r="G42" i="302"/>
  <c r="H42" i="302"/>
  <c r="D42" i="302"/>
  <c r="F36" i="86" l="1"/>
  <c r="I31" i="86" l="1"/>
  <c r="H31" i="86"/>
  <c r="G31" i="86"/>
  <c r="F31" i="86"/>
  <c r="F16" i="86" l="1"/>
  <c r="G16" i="86"/>
  <c r="I45" i="86"/>
  <c r="H45" i="86"/>
  <c r="G45" i="86"/>
  <c r="F45" i="86"/>
  <c r="D2" i="189" l="1"/>
  <c r="E2" i="189" s="1"/>
  <c r="F2" i="189" s="1"/>
  <c r="G2" i="189" s="1"/>
  <c r="I21" i="86" l="1"/>
  <c r="H21" i="86"/>
  <c r="G21" i="86"/>
  <c r="F21" i="86"/>
  <c r="I60" i="86" l="1"/>
  <c r="I53" i="86"/>
  <c r="H53" i="86"/>
  <c r="G53" i="86"/>
  <c r="F53" i="86"/>
  <c r="I52" i="86"/>
  <c r="H52" i="86"/>
  <c r="G52" i="86"/>
  <c r="F52" i="86"/>
  <c r="E54" i="86"/>
  <c r="E53" i="86"/>
  <c r="D38" i="306" l="1"/>
  <c r="E38" i="306" s="1"/>
  <c r="F38" i="306" s="1"/>
  <c r="G38" i="306" s="1"/>
  <c r="H38" i="306" s="1"/>
  <c r="E14" i="306"/>
  <c r="F14" i="306" s="1"/>
  <c r="G14" i="306" s="1"/>
  <c r="H14" i="306" s="1"/>
  <c r="E34" i="306" l="1"/>
  <c r="D36" i="306"/>
  <c r="D42" i="306" s="1"/>
  <c r="D44" i="306" s="1"/>
  <c r="E36" i="306"/>
  <c r="E42" i="306" l="1"/>
  <c r="E44" i="306" s="1"/>
  <c r="G34" i="306"/>
  <c r="H34" i="306"/>
  <c r="F34" i="306"/>
  <c r="H36" i="306" l="1"/>
  <c r="G36" i="306"/>
  <c r="F36" i="306"/>
  <c r="G42" i="306" l="1"/>
  <c r="G44" i="306" s="1"/>
  <c r="F42" i="306"/>
  <c r="F44" i="306" s="1"/>
  <c r="H42" i="306"/>
  <c r="H44" i="306" s="1"/>
  <c r="I49" i="86" l="1"/>
  <c r="H49" i="86"/>
  <c r="G49" i="86"/>
  <c r="F49" i="86"/>
  <c r="D38" i="305"/>
  <c r="E38" i="305" s="1"/>
  <c r="F38" i="305" s="1"/>
  <c r="G38" i="305" s="1"/>
  <c r="H38" i="305" s="1"/>
  <c r="D34" i="305"/>
  <c r="E33" i="305"/>
  <c r="F33" i="305" s="1"/>
  <c r="G33" i="305" s="1"/>
  <c r="H33" i="305" s="1"/>
  <c r="E32" i="305"/>
  <c r="F32" i="305" s="1"/>
  <c r="G32" i="305" s="1"/>
  <c r="H32" i="305" s="1"/>
  <c r="E31" i="305"/>
  <c r="F31" i="305" s="1"/>
  <c r="G31" i="305" s="1"/>
  <c r="H31" i="305" s="1"/>
  <c r="E30" i="305"/>
  <c r="F30" i="305" s="1"/>
  <c r="G30" i="305" s="1"/>
  <c r="H30" i="305" s="1"/>
  <c r="E29" i="305"/>
  <c r="F29" i="305" s="1"/>
  <c r="G29" i="305" s="1"/>
  <c r="H29" i="305" s="1"/>
  <c r="F28" i="305"/>
  <c r="G28" i="305" s="1"/>
  <c r="H28" i="305" s="1"/>
  <c r="E28" i="305"/>
  <c r="E27" i="305"/>
  <c r="F27" i="305" s="1"/>
  <c r="G27" i="305" s="1"/>
  <c r="H27" i="305" s="1"/>
  <c r="E26" i="305"/>
  <c r="F26" i="305" s="1"/>
  <c r="G26" i="305" s="1"/>
  <c r="H26" i="305" s="1"/>
  <c r="E25" i="305"/>
  <c r="F25" i="305" s="1"/>
  <c r="G25" i="305" s="1"/>
  <c r="H25" i="305" s="1"/>
  <c r="E24" i="305"/>
  <c r="F24" i="305" s="1"/>
  <c r="G24" i="305" s="1"/>
  <c r="H24" i="305" s="1"/>
  <c r="E23" i="305"/>
  <c r="F23" i="305" s="1"/>
  <c r="G23" i="305" s="1"/>
  <c r="H23" i="305" s="1"/>
  <c r="E22" i="305"/>
  <c r="F22" i="305" s="1"/>
  <c r="G22" i="305" s="1"/>
  <c r="H22" i="305" s="1"/>
  <c r="E21" i="305"/>
  <c r="F21" i="305" s="1"/>
  <c r="G21" i="305" s="1"/>
  <c r="H21" i="305" s="1"/>
  <c r="E20" i="305"/>
  <c r="F20" i="305" s="1"/>
  <c r="G20" i="305" s="1"/>
  <c r="H20" i="305" s="1"/>
  <c r="E19" i="305"/>
  <c r="F19" i="305" s="1"/>
  <c r="G19" i="305" s="1"/>
  <c r="H19" i="305" s="1"/>
  <c r="E18" i="305"/>
  <c r="F18" i="305" s="1"/>
  <c r="G18" i="305" s="1"/>
  <c r="H18" i="305" s="1"/>
  <c r="E17" i="305"/>
  <c r="F17" i="305" s="1"/>
  <c r="G17" i="305" s="1"/>
  <c r="H17" i="305" s="1"/>
  <c r="E16" i="305"/>
  <c r="F16" i="305" s="1"/>
  <c r="G16" i="305" s="1"/>
  <c r="H16" i="305" s="1"/>
  <c r="E15" i="305"/>
  <c r="F15" i="305" s="1"/>
  <c r="E14" i="305"/>
  <c r="F14" i="305" s="1"/>
  <c r="G14" i="305" s="1"/>
  <c r="H14" i="305" s="1"/>
  <c r="G15" i="305" l="1"/>
  <c r="F34" i="305"/>
  <c r="E34" i="305"/>
  <c r="D36" i="305"/>
  <c r="D39" i="305" s="1"/>
  <c r="D44" i="305" s="1"/>
  <c r="I7" i="86"/>
  <c r="I58" i="86" s="1"/>
  <c r="K32" i="307" s="1"/>
  <c r="K33" i="307" s="1"/>
  <c r="K35" i="307" s="1"/>
  <c r="H7" i="86"/>
  <c r="H58" i="86" s="1"/>
  <c r="J32" i="307" s="1"/>
  <c r="J33" i="307" s="1"/>
  <c r="G7" i="86"/>
  <c r="G58" i="86" s="1"/>
  <c r="I32" i="307" s="1"/>
  <c r="I33" i="307" s="1"/>
  <c r="F7" i="86"/>
  <c r="F58" i="86" s="1"/>
  <c r="H32" i="307" s="1"/>
  <c r="G10" i="189" l="1"/>
  <c r="H35" i="307"/>
  <c r="H34" i="307"/>
  <c r="I35" i="307"/>
  <c r="I34" i="307"/>
  <c r="J35" i="307"/>
  <c r="K34" i="307"/>
  <c r="J34" i="307"/>
  <c r="F36" i="305"/>
  <c r="F39" i="305" s="1"/>
  <c r="F44" i="305" s="1"/>
  <c r="E36" i="305"/>
  <c r="E39" i="305" s="1"/>
  <c r="E44" i="305" s="1"/>
  <c r="H15" i="305"/>
  <c r="H34" i="305" s="1"/>
  <c r="G34" i="305"/>
  <c r="I43" i="86"/>
  <c r="H43" i="86"/>
  <c r="G43" i="86"/>
  <c r="F43" i="86"/>
  <c r="H36" i="305" l="1"/>
  <c r="H39" i="305" s="1"/>
  <c r="H44" i="305" s="1"/>
  <c r="G36" i="305"/>
  <c r="G39" i="305" s="1"/>
  <c r="G44" i="305" s="1"/>
  <c r="I16" i="86" l="1"/>
  <c r="E30" i="304"/>
  <c r="C30" i="304"/>
  <c r="D30" i="304"/>
  <c r="D34" i="304"/>
  <c r="E34" i="304"/>
  <c r="F34" i="304"/>
  <c r="G34" i="304"/>
  <c r="H34" i="304" s="1"/>
  <c r="E32" i="304" l="1"/>
  <c r="E35" i="304" s="1"/>
  <c r="E40" i="304" s="1"/>
  <c r="D32" i="304"/>
  <c r="D35" i="304" s="1"/>
  <c r="D40" i="304" s="1"/>
  <c r="F30" i="304" l="1"/>
  <c r="F32" i="304" s="1"/>
  <c r="F35" i="304" s="1"/>
  <c r="F40" i="304" s="1"/>
  <c r="G30" i="304"/>
  <c r="G32" i="304" s="1"/>
  <c r="G35" i="304" s="1"/>
  <c r="G40" i="304" s="1"/>
  <c r="H30" i="304"/>
  <c r="H32" i="304" s="1"/>
  <c r="H35" i="304" s="1"/>
  <c r="H40" i="304" s="1"/>
  <c r="D36" i="302" l="1"/>
  <c r="D34" i="302"/>
  <c r="F33" i="302"/>
  <c r="G33" i="302" s="1"/>
  <c r="H33" i="302" s="1"/>
  <c r="E33" i="302"/>
  <c r="F32" i="302"/>
  <c r="G32" i="302" s="1"/>
  <c r="H32" i="302" s="1"/>
  <c r="E32" i="302"/>
  <c r="H31" i="302"/>
  <c r="G31" i="302"/>
  <c r="E30" i="302"/>
  <c r="F30" i="302" s="1"/>
  <c r="G30" i="302" s="1"/>
  <c r="H30" i="302" s="1"/>
  <c r="E29" i="302"/>
  <c r="F29" i="302" s="1"/>
  <c r="G29" i="302" s="1"/>
  <c r="H29" i="302" s="1"/>
  <c r="E28" i="302"/>
  <c r="F28" i="302" s="1"/>
  <c r="G28" i="302" s="1"/>
  <c r="H28" i="302" s="1"/>
  <c r="E26" i="302"/>
  <c r="F26" i="302" s="1"/>
  <c r="G26" i="302" s="1"/>
  <c r="H26" i="302" s="1"/>
  <c r="F25" i="302"/>
  <c r="G25" i="302" s="1"/>
  <c r="H25" i="302" s="1"/>
  <c r="E25" i="302"/>
  <c r="G24" i="302"/>
  <c r="H24" i="302" s="1"/>
  <c r="F24" i="302"/>
  <c r="E24" i="302"/>
  <c r="E23" i="302"/>
  <c r="F23" i="302" s="1"/>
  <c r="G23" i="302" s="1"/>
  <c r="H23" i="302" s="1"/>
  <c r="E22" i="302"/>
  <c r="F22" i="302" s="1"/>
  <c r="G22" i="302" s="1"/>
  <c r="H22" i="302" s="1"/>
  <c r="F21" i="302"/>
  <c r="G21" i="302" s="1"/>
  <c r="H21" i="302" s="1"/>
  <c r="E21" i="302"/>
  <c r="G20" i="302"/>
  <c r="H20" i="302" s="1"/>
  <c r="F20" i="302"/>
  <c r="E19" i="302"/>
  <c r="F19" i="302" s="1"/>
  <c r="G19" i="302" s="1"/>
  <c r="H19" i="302" s="1"/>
  <c r="E18" i="302"/>
  <c r="F18" i="302" s="1"/>
  <c r="G18" i="302" s="1"/>
  <c r="H18" i="302" s="1"/>
  <c r="E14" i="304" l="1"/>
  <c r="F14" i="304" s="1"/>
  <c r="G14" i="304" s="1"/>
  <c r="H14" i="304" s="1"/>
  <c r="E18" i="303" l="1"/>
  <c r="F18" i="303"/>
  <c r="G18" i="303"/>
  <c r="H18" i="303"/>
  <c r="E19" i="303"/>
  <c r="F19" i="303"/>
  <c r="G19" i="303"/>
  <c r="H19" i="303"/>
  <c r="E20" i="303"/>
  <c r="F20" i="303"/>
  <c r="G20" i="303" s="1"/>
  <c r="H20" i="303" s="1"/>
  <c r="E21" i="303"/>
  <c r="F21" i="303"/>
  <c r="G21" i="303" s="1"/>
  <c r="H21" i="303" s="1"/>
  <c r="E22" i="303"/>
  <c r="F22" i="303"/>
  <c r="G22" i="303"/>
  <c r="H22" i="303"/>
  <c r="E23" i="303"/>
  <c r="F23" i="303"/>
  <c r="G23" i="303"/>
  <c r="H23" i="303"/>
  <c r="E24" i="303"/>
  <c r="F24" i="303"/>
  <c r="G24" i="303" s="1"/>
  <c r="H24" i="303" s="1"/>
  <c r="E25" i="303"/>
  <c r="F25" i="303"/>
  <c r="G25" i="303" s="1"/>
  <c r="H25" i="303" s="1"/>
  <c r="E33" i="303"/>
  <c r="F33" i="303" s="1"/>
  <c r="G33" i="303" s="1"/>
  <c r="H33" i="303" s="1"/>
  <c r="D33" i="303"/>
  <c r="D29" i="303"/>
  <c r="D31" i="303" s="1"/>
  <c r="D34" i="303" s="1"/>
  <c r="D39" i="303" s="1"/>
  <c r="E27" i="303"/>
  <c r="F27" i="303" s="1"/>
  <c r="G27" i="303" s="1"/>
  <c r="H27" i="303" s="1"/>
  <c r="E26" i="303"/>
  <c r="F26" i="303" s="1"/>
  <c r="G26" i="303" s="1"/>
  <c r="H26" i="303" s="1"/>
  <c r="G17" i="303"/>
  <c r="H17" i="303" s="1"/>
  <c r="F17" i="303"/>
  <c r="E17" i="303"/>
  <c r="E16" i="303"/>
  <c r="F16" i="303" s="1"/>
  <c r="G16" i="303" s="1"/>
  <c r="H16" i="303" s="1"/>
  <c r="E15" i="303"/>
  <c r="E14" i="303"/>
  <c r="F14" i="303" s="1"/>
  <c r="G14" i="303" s="1"/>
  <c r="H14" i="303" s="1"/>
  <c r="G28" i="303" l="1"/>
  <c r="H28" i="303" s="1"/>
  <c r="E29" i="303"/>
  <c r="E31" i="303"/>
  <c r="E34" i="303" s="1"/>
  <c r="E39" i="303" s="1"/>
  <c r="F15" i="303"/>
  <c r="G15" i="303" l="1"/>
  <c r="F29" i="303"/>
  <c r="G29" i="303" l="1"/>
  <c r="H15" i="303"/>
  <c r="H29" i="303" s="1"/>
  <c r="F31" i="303"/>
  <c r="F34" i="303" s="1"/>
  <c r="F39" i="303" s="1"/>
  <c r="G31" i="303" l="1"/>
  <c r="G34" i="303" s="1"/>
  <c r="G39" i="303"/>
  <c r="H31" i="303"/>
  <c r="H34" i="303" s="1"/>
  <c r="H39" i="303" s="1"/>
  <c r="I19" i="86" l="1"/>
  <c r="H19" i="86"/>
  <c r="G19" i="86"/>
  <c r="F19" i="86"/>
  <c r="D29" i="287" l="1"/>
  <c r="D38" i="302" l="1"/>
  <c r="E38" i="302" s="1"/>
  <c r="F38" i="302" s="1"/>
  <c r="G38" i="302" s="1"/>
  <c r="H38" i="302" s="1"/>
  <c r="E14" i="302"/>
  <c r="F14" i="302" s="1"/>
  <c r="G14" i="302" s="1"/>
  <c r="H14" i="302" s="1"/>
  <c r="F34" i="302" l="1"/>
  <c r="E34" i="302"/>
  <c r="H34" i="302"/>
  <c r="D44" i="302"/>
  <c r="E36" i="302"/>
  <c r="F36" i="302"/>
  <c r="H36" i="302" l="1"/>
  <c r="H44" i="302" s="1"/>
  <c r="E44" i="302"/>
  <c r="F44" i="302"/>
  <c r="G34" i="302"/>
  <c r="G36" i="302" l="1"/>
  <c r="G44" i="302" s="1"/>
  <c r="G54" i="86" l="1"/>
  <c r="F54" i="86"/>
  <c r="F123" i="86" l="1"/>
  <c r="F111" i="86"/>
  <c r="H19" i="307" s="1"/>
  <c r="I97" i="86"/>
  <c r="H95" i="86"/>
  <c r="G93" i="86"/>
  <c r="F91" i="86"/>
  <c r="F99" i="86" s="1"/>
  <c r="H18" i="307" s="1"/>
  <c r="H71" i="86"/>
  <c r="G69" i="86"/>
  <c r="I73" i="86"/>
  <c r="F67" i="86"/>
  <c r="F64" i="86"/>
  <c r="H20" i="307" l="1"/>
  <c r="F75" i="86"/>
  <c r="H16" i="307" s="1"/>
  <c r="F47" i="86"/>
  <c r="D38" i="298"/>
  <c r="E38" i="298" s="1"/>
  <c r="F38" i="298" s="1"/>
  <c r="G38" i="298" s="1"/>
  <c r="H38" i="298" s="1"/>
  <c r="D34" i="298"/>
  <c r="D36" i="298" s="1"/>
  <c r="E33" i="298"/>
  <c r="F33" i="298" s="1"/>
  <c r="G33" i="298" s="1"/>
  <c r="H33" i="298" s="1"/>
  <c r="E32" i="298"/>
  <c r="F32" i="298" s="1"/>
  <c r="G32" i="298" s="1"/>
  <c r="H32" i="298" s="1"/>
  <c r="E31" i="298"/>
  <c r="F31" i="298" s="1"/>
  <c r="G31" i="298" s="1"/>
  <c r="H31" i="298" s="1"/>
  <c r="E30" i="298"/>
  <c r="F30" i="298" s="1"/>
  <c r="G30" i="298" s="1"/>
  <c r="H30" i="298" s="1"/>
  <c r="E29" i="298"/>
  <c r="F29" i="298" s="1"/>
  <c r="G29" i="298" s="1"/>
  <c r="H29" i="298" s="1"/>
  <c r="E28" i="298"/>
  <c r="F28" i="298" s="1"/>
  <c r="G28" i="298" s="1"/>
  <c r="H28" i="298" s="1"/>
  <c r="E27" i="298"/>
  <c r="F27" i="298" s="1"/>
  <c r="G27" i="298" s="1"/>
  <c r="H27" i="298" s="1"/>
  <c r="E26" i="298"/>
  <c r="F26" i="298" s="1"/>
  <c r="G26" i="298" s="1"/>
  <c r="H26" i="298" s="1"/>
  <c r="E25" i="298"/>
  <c r="F25" i="298" s="1"/>
  <c r="G25" i="298" s="1"/>
  <c r="H25" i="298" s="1"/>
  <c r="E24" i="298"/>
  <c r="F24" i="298" s="1"/>
  <c r="G24" i="298" s="1"/>
  <c r="H24" i="298" s="1"/>
  <c r="E23" i="298"/>
  <c r="F23" i="298" s="1"/>
  <c r="G23" i="298" s="1"/>
  <c r="H23" i="298" s="1"/>
  <c r="E22" i="298"/>
  <c r="F22" i="298" s="1"/>
  <c r="G22" i="298" s="1"/>
  <c r="H22" i="298" s="1"/>
  <c r="E21" i="298"/>
  <c r="F21" i="298" s="1"/>
  <c r="G21" i="298" s="1"/>
  <c r="H21" i="298" s="1"/>
  <c r="E20" i="298"/>
  <c r="F20" i="298" s="1"/>
  <c r="G20" i="298" s="1"/>
  <c r="H20" i="298" s="1"/>
  <c r="E19" i="298"/>
  <c r="F19" i="298" s="1"/>
  <c r="G19" i="298" s="1"/>
  <c r="H19" i="298" s="1"/>
  <c r="E18" i="298"/>
  <c r="F18" i="298" s="1"/>
  <c r="G18" i="298" s="1"/>
  <c r="H18" i="298" s="1"/>
  <c r="E14" i="298"/>
  <c r="F14" i="298" s="1"/>
  <c r="G14" i="298" s="1"/>
  <c r="H14" i="298" s="1"/>
  <c r="D38" i="297"/>
  <c r="E38" i="297" s="1"/>
  <c r="F38" i="297" s="1"/>
  <c r="G38" i="297" s="1"/>
  <c r="H38" i="297" s="1"/>
  <c r="H36" i="297"/>
  <c r="G36" i="297"/>
  <c r="F36" i="297"/>
  <c r="E36" i="297"/>
  <c r="D34" i="297"/>
  <c r="D36" i="297" s="1"/>
  <c r="H33" i="297"/>
  <c r="G33" i="297"/>
  <c r="F33" i="297"/>
  <c r="E33" i="297"/>
  <c r="H32" i="297"/>
  <c r="G32" i="297"/>
  <c r="F32" i="297"/>
  <c r="E32" i="297"/>
  <c r="H31" i="297"/>
  <c r="G31" i="297"/>
  <c r="F31" i="297"/>
  <c r="E31" i="297"/>
  <c r="H30" i="297"/>
  <c r="G30" i="297"/>
  <c r="F30" i="297"/>
  <c r="E30" i="297"/>
  <c r="H29" i="297"/>
  <c r="G29" i="297"/>
  <c r="F29" i="297"/>
  <c r="E29" i="297"/>
  <c r="H28" i="297"/>
  <c r="G28" i="297"/>
  <c r="F28" i="297"/>
  <c r="E28" i="297"/>
  <c r="H27" i="297"/>
  <c r="G27" i="297"/>
  <c r="F27" i="297"/>
  <c r="E27" i="297"/>
  <c r="H26" i="297"/>
  <c r="G26" i="297"/>
  <c r="F26" i="297"/>
  <c r="E26" i="297"/>
  <c r="H25" i="297"/>
  <c r="G25" i="297"/>
  <c r="F25" i="297"/>
  <c r="E25" i="297"/>
  <c r="H24" i="297"/>
  <c r="G24" i="297"/>
  <c r="F24" i="297"/>
  <c r="E24" i="297"/>
  <c r="H23" i="297"/>
  <c r="G23" i="297"/>
  <c r="F23" i="297"/>
  <c r="E23" i="297"/>
  <c r="H22" i="297"/>
  <c r="G22" i="297"/>
  <c r="F22" i="297"/>
  <c r="E22" i="297"/>
  <c r="H21" i="297"/>
  <c r="G21" i="297"/>
  <c r="F21" i="297"/>
  <c r="E21" i="297"/>
  <c r="H20" i="297"/>
  <c r="G20" i="297"/>
  <c r="F20" i="297"/>
  <c r="E20" i="297"/>
  <c r="H19" i="297"/>
  <c r="G19" i="297"/>
  <c r="F19" i="297"/>
  <c r="E19" i="297"/>
  <c r="H18" i="297"/>
  <c r="G18" i="297"/>
  <c r="F18" i="297"/>
  <c r="E18" i="297"/>
  <c r="H17" i="297"/>
  <c r="G17" i="297"/>
  <c r="F17" i="297"/>
  <c r="E17" i="297"/>
  <c r="H16" i="297"/>
  <c r="G16" i="297"/>
  <c r="F16" i="297"/>
  <c r="E16" i="297"/>
  <c r="H15" i="297"/>
  <c r="G15" i="297"/>
  <c r="F15" i="297"/>
  <c r="F34" i="297" s="1"/>
  <c r="F44" i="297" s="1"/>
  <c r="E15" i="297"/>
  <c r="E14" i="297"/>
  <c r="F14" i="297" s="1"/>
  <c r="G14" i="297" s="1"/>
  <c r="H14" i="297" s="1"/>
  <c r="D28" i="296"/>
  <c r="E28" i="296" s="1"/>
  <c r="F28" i="296" s="1"/>
  <c r="G28" i="296" s="1"/>
  <c r="H28" i="296" s="1"/>
  <c r="D24" i="296"/>
  <c r="D29" i="296" s="1"/>
  <c r="D34" i="296" s="1"/>
  <c r="H21" i="296"/>
  <c r="G21" i="296"/>
  <c r="F21" i="296"/>
  <c r="E21" i="296"/>
  <c r="H20" i="296"/>
  <c r="G20" i="296"/>
  <c r="F20" i="296"/>
  <c r="E20" i="296"/>
  <c r="H19" i="296"/>
  <c r="G19" i="296"/>
  <c r="F19" i="296"/>
  <c r="E19" i="296"/>
  <c r="H18" i="296"/>
  <c r="G18" i="296"/>
  <c r="F18" i="296"/>
  <c r="E18" i="296"/>
  <c r="H17" i="296"/>
  <c r="G17" i="296"/>
  <c r="F17" i="296"/>
  <c r="E17" i="296"/>
  <c r="H16" i="296"/>
  <c r="G16" i="296"/>
  <c r="F16" i="296"/>
  <c r="E16" i="296"/>
  <c r="H15" i="296"/>
  <c r="G15" i="296"/>
  <c r="F15" i="296"/>
  <c r="E15" i="296"/>
  <c r="E13" i="296"/>
  <c r="F13" i="296" s="1"/>
  <c r="G13" i="296" s="1"/>
  <c r="H13" i="296" s="1"/>
  <c r="D39" i="298" l="1"/>
  <c r="G34" i="297"/>
  <c r="G44" i="297" s="1"/>
  <c r="E34" i="297"/>
  <c r="E44" i="297" s="1"/>
  <c r="H34" i="297"/>
  <c r="H44" i="297" s="1"/>
  <c r="D44" i="298"/>
  <c r="E24" i="296"/>
  <c r="E29" i="296" s="1"/>
  <c r="G24" i="296"/>
  <c r="G29" i="296" s="1"/>
  <c r="H24" i="296"/>
  <c r="F24" i="296"/>
  <c r="F29" i="296" s="1"/>
  <c r="E34" i="298"/>
  <c r="E36" i="298" s="1"/>
  <c r="E39" i="298" s="1"/>
  <c r="E44" i="298" s="1"/>
  <c r="D39" i="297"/>
  <c r="D44" i="297" s="1"/>
  <c r="D26" i="296"/>
  <c r="E26" i="296"/>
  <c r="E34" i="296" s="1"/>
  <c r="G26" i="296" l="1"/>
  <c r="G34" i="296" s="1"/>
  <c r="F26" i="296"/>
  <c r="F34" i="296" s="1"/>
  <c r="H26" i="296"/>
  <c r="H29" i="296"/>
  <c r="F34" i="298"/>
  <c r="F36" i="298" s="1"/>
  <c r="F39" i="298" s="1"/>
  <c r="I36" i="86"/>
  <c r="H36" i="86"/>
  <c r="G36" i="86"/>
  <c r="I38" i="86"/>
  <c r="H38" i="86"/>
  <c r="G38" i="86"/>
  <c r="F38" i="86"/>
  <c r="I40" i="86"/>
  <c r="H40" i="86"/>
  <c r="G40" i="86"/>
  <c r="F40" i="86"/>
  <c r="D38" i="295"/>
  <c r="E38" i="295" s="1"/>
  <c r="F38" i="295" s="1"/>
  <c r="G38" i="295" s="1"/>
  <c r="H38" i="295" s="1"/>
  <c r="D34" i="295"/>
  <c r="D36" i="295" s="1"/>
  <c r="D39" i="295" s="1"/>
  <c r="E33" i="295"/>
  <c r="F33" i="295" s="1"/>
  <c r="G33" i="295" s="1"/>
  <c r="H33" i="295" s="1"/>
  <c r="E32" i="295"/>
  <c r="F32" i="295" s="1"/>
  <c r="G32" i="295" s="1"/>
  <c r="H32" i="295" s="1"/>
  <c r="E31" i="295"/>
  <c r="F31" i="295" s="1"/>
  <c r="G31" i="295" s="1"/>
  <c r="H31" i="295" s="1"/>
  <c r="F30" i="295"/>
  <c r="G30" i="295" s="1"/>
  <c r="H30" i="295" s="1"/>
  <c r="E29" i="295"/>
  <c r="F29" i="295" s="1"/>
  <c r="G29" i="295" s="1"/>
  <c r="H29" i="295" s="1"/>
  <c r="E28" i="295"/>
  <c r="F28" i="295" s="1"/>
  <c r="G28" i="295" s="1"/>
  <c r="H28" i="295" s="1"/>
  <c r="E27" i="295"/>
  <c r="F27" i="295" s="1"/>
  <c r="G27" i="295" s="1"/>
  <c r="H27" i="295" s="1"/>
  <c r="E26" i="295"/>
  <c r="F26" i="295" s="1"/>
  <c r="G26" i="295" s="1"/>
  <c r="H26" i="295" s="1"/>
  <c r="E25" i="295"/>
  <c r="F25" i="295" s="1"/>
  <c r="G25" i="295" s="1"/>
  <c r="H25" i="295" s="1"/>
  <c r="E24" i="295"/>
  <c r="F24" i="295" s="1"/>
  <c r="G24" i="295" s="1"/>
  <c r="H24" i="295" s="1"/>
  <c r="E23" i="295"/>
  <c r="F23" i="295" s="1"/>
  <c r="G23" i="295" s="1"/>
  <c r="H23" i="295" s="1"/>
  <c r="E22" i="295"/>
  <c r="F22" i="295" s="1"/>
  <c r="G22" i="295" s="1"/>
  <c r="H22" i="295" s="1"/>
  <c r="E21" i="295"/>
  <c r="F21" i="295" s="1"/>
  <c r="G21" i="295" s="1"/>
  <c r="H21" i="295" s="1"/>
  <c r="E20" i="295"/>
  <c r="F20" i="295" s="1"/>
  <c r="G20" i="295" s="1"/>
  <c r="H20" i="295" s="1"/>
  <c r="F19" i="295"/>
  <c r="G19" i="295" s="1"/>
  <c r="H19" i="295" s="1"/>
  <c r="E18" i="295"/>
  <c r="F18" i="295" s="1"/>
  <c r="G18" i="295" s="1"/>
  <c r="H18" i="295" s="1"/>
  <c r="E17" i="295"/>
  <c r="F17" i="295" s="1"/>
  <c r="G17" i="295" s="1"/>
  <c r="H17" i="295" s="1"/>
  <c r="E16" i="295"/>
  <c r="F16" i="295" s="1"/>
  <c r="G16" i="295" s="1"/>
  <c r="H16" i="295" s="1"/>
  <c r="E15" i="295"/>
  <c r="F15" i="295" s="1"/>
  <c r="E14" i="295"/>
  <c r="F14" i="295" s="1"/>
  <c r="G14" i="295" s="1"/>
  <c r="H14" i="295" s="1"/>
  <c r="D38" i="294"/>
  <c r="E38" i="294" s="1"/>
  <c r="F38" i="294" s="1"/>
  <c r="G38" i="294" s="1"/>
  <c r="H38" i="294" s="1"/>
  <c r="D34" i="294"/>
  <c r="D36" i="294" s="1"/>
  <c r="D39" i="294" s="1"/>
  <c r="E33" i="294"/>
  <c r="F33" i="294" s="1"/>
  <c r="G33" i="294" s="1"/>
  <c r="H33" i="294" s="1"/>
  <c r="E32" i="294"/>
  <c r="F32" i="294" s="1"/>
  <c r="G32" i="294" s="1"/>
  <c r="H32" i="294" s="1"/>
  <c r="E31" i="294"/>
  <c r="F31" i="294" s="1"/>
  <c r="G31" i="294" s="1"/>
  <c r="H31" i="294" s="1"/>
  <c r="F30" i="294"/>
  <c r="G30" i="294" s="1"/>
  <c r="H30" i="294" s="1"/>
  <c r="E29" i="294"/>
  <c r="F29" i="294" s="1"/>
  <c r="G29" i="294" s="1"/>
  <c r="H29" i="294" s="1"/>
  <c r="E28" i="294"/>
  <c r="F28" i="294" s="1"/>
  <c r="G28" i="294" s="1"/>
  <c r="H28" i="294" s="1"/>
  <c r="E27" i="294"/>
  <c r="F27" i="294" s="1"/>
  <c r="G27" i="294" s="1"/>
  <c r="H27" i="294" s="1"/>
  <c r="E26" i="294"/>
  <c r="F26" i="294" s="1"/>
  <c r="G26" i="294" s="1"/>
  <c r="H26" i="294" s="1"/>
  <c r="E25" i="294"/>
  <c r="F25" i="294" s="1"/>
  <c r="G25" i="294" s="1"/>
  <c r="H25" i="294" s="1"/>
  <c r="E24" i="294"/>
  <c r="F24" i="294" s="1"/>
  <c r="G24" i="294" s="1"/>
  <c r="H24" i="294" s="1"/>
  <c r="E23" i="294"/>
  <c r="F23" i="294" s="1"/>
  <c r="G23" i="294" s="1"/>
  <c r="H23" i="294" s="1"/>
  <c r="E22" i="294"/>
  <c r="F22" i="294" s="1"/>
  <c r="G22" i="294" s="1"/>
  <c r="H22" i="294" s="1"/>
  <c r="E21" i="294"/>
  <c r="F21" i="294" s="1"/>
  <c r="G21" i="294" s="1"/>
  <c r="H21" i="294" s="1"/>
  <c r="E20" i="294"/>
  <c r="F20" i="294" s="1"/>
  <c r="G20" i="294" s="1"/>
  <c r="H20" i="294" s="1"/>
  <c r="E19" i="294"/>
  <c r="F19" i="294" s="1"/>
  <c r="G19" i="294" s="1"/>
  <c r="H19" i="294" s="1"/>
  <c r="F18" i="294"/>
  <c r="G18" i="294" s="1"/>
  <c r="H18" i="294" s="1"/>
  <c r="E17" i="294"/>
  <c r="F17" i="294" s="1"/>
  <c r="G17" i="294" s="1"/>
  <c r="H17" i="294" s="1"/>
  <c r="E16" i="294"/>
  <c r="E34" i="294" s="1"/>
  <c r="E15" i="294"/>
  <c r="F15" i="294" s="1"/>
  <c r="E14" i="294"/>
  <c r="F14" i="294" s="1"/>
  <c r="G14" i="294" s="1"/>
  <c r="H14" i="294" s="1"/>
  <c r="D38" i="293"/>
  <c r="E38" i="293" s="1"/>
  <c r="F38" i="293" s="1"/>
  <c r="G38" i="293" s="1"/>
  <c r="H38" i="293" s="1"/>
  <c r="H36" i="293"/>
  <c r="G36" i="293"/>
  <c r="F36" i="293"/>
  <c r="D34" i="293"/>
  <c r="D44" i="293" s="1"/>
  <c r="H33" i="293"/>
  <c r="G33" i="293"/>
  <c r="F33" i="293"/>
  <c r="E33" i="293"/>
  <c r="H32" i="293"/>
  <c r="G32" i="293"/>
  <c r="F32" i="293"/>
  <c r="E32" i="293"/>
  <c r="H31" i="293"/>
  <c r="G31" i="293"/>
  <c r="F31" i="293"/>
  <c r="E31" i="293"/>
  <c r="H30" i="293"/>
  <c r="G30" i="293"/>
  <c r="F30" i="293"/>
  <c r="H29" i="293"/>
  <c r="G29" i="293"/>
  <c r="F29" i="293"/>
  <c r="E29" i="293"/>
  <c r="H28" i="293"/>
  <c r="G28" i="293"/>
  <c r="F28" i="293"/>
  <c r="E28" i="293"/>
  <c r="H27" i="293"/>
  <c r="G27" i="293"/>
  <c r="F27" i="293"/>
  <c r="E27" i="293"/>
  <c r="H26" i="293"/>
  <c r="G26" i="293"/>
  <c r="F26" i="293"/>
  <c r="E26" i="293"/>
  <c r="H25" i="293"/>
  <c r="G25" i="293"/>
  <c r="F25" i="293"/>
  <c r="E25" i="293"/>
  <c r="H24" i="293"/>
  <c r="G24" i="293"/>
  <c r="F24" i="293"/>
  <c r="E24" i="293"/>
  <c r="H23" i="293"/>
  <c r="G23" i="293"/>
  <c r="F23" i="293"/>
  <c r="E23" i="293"/>
  <c r="H22" i="293"/>
  <c r="G22" i="293"/>
  <c r="F22" i="293"/>
  <c r="E22" i="293"/>
  <c r="H21" i="293"/>
  <c r="G21" i="293"/>
  <c r="F21" i="293"/>
  <c r="H20" i="293"/>
  <c r="G20" i="293"/>
  <c r="F20" i="293"/>
  <c r="E20" i="293"/>
  <c r="H19" i="293"/>
  <c r="G19" i="293"/>
  <c r="F19" i="293"/>
  <c r="E19" i="293"/>
  <c r="H18" i="293"/>
  <c r="G18" i="293"/>
  <c r="F18" i="293"/>
  <c r="E18" i="293"/>
  <c r="H17" i="293"/>
  <c r="G17" i="293"/>
  <c r="F17" i="293"/>
  <c r="E17" i="293"/>
  <c r="H16" i="293"/>
  <c r="G16" i="293"/>
  <c r="F16" i="293"/>
  <c r="E16" i="293"/>
  <c r="H15" i="293"/>
  <c r="G15" i="293"/>
  <c r="F15" i="293"/>
  <c r="E15" i="293"/>
  <c r="E14" i="293"/>
  <c r="F14" i="293" s="1"/>
  <c r="G14" i="293" s="1"/>
  <c r="H14" i="293" s="1"/>
  <c r="H34" i="296" l="1"/>
  <c r="D36" i="293"/>
  <c r="F34" i="293"/>
  <c r="F44" i="293" s="1"/>
  <c r="E34" i="293"/>
  <c r="G34" i="293"/>
  <c r="G44" i="293" s="1"/>
  <c r="H34" i="293"/>
  <c r="H44" i="293" s="1"/>
  <c r="G34" i="298"/>
  <c r="G36" i="298" s="1"/>
  <c r="G39" i="298" s="1"/>
  <c r="H34" i="298"/>
  <c r="H36" i="298" s="1"/>
  <c r="H39" i="298" s="1"/>
  <c r="F44" i="298"/>
  <c r="G15" i="295"/>
  <c r="F34" i="295"/>
  <c r="E34" i="295"/>
  <c r="D44" i="295"/>
  <c r="G15" i="294"/>
  <c r="E36" i="294"/>
  <c r="E39" i="294" s="1"/>
  <c r="E44" i="294" s="1"/>
  <c r="F16" i="294"/>
  <c r="G16" i="294" s="1"/>
  <c r="H16" i="294" s="1"/>
  <c r="D44" i="294"/>
  <c r="E44" i="293" l="1"/>
  <c r="E36" i="293"/>
  <c r="H44" i="298"/>
  <c r="G44" i="298"/>
  <c r="E36" i="295"/>
  <c r="E39" i="295" s="1"/>
  <c r="E44" i="295"/>
  <c r="F36" i="295"/>
  <c r="F39" i="295" s="1"/>
  <c r="F44" i="295" s="1"/>
  <c r="H15" i="295"/>
  <c r="H34" i="295" s="1"/>
  <c r="G34" i="295"/>
  <c r="F34" i="294"/>
  <c r="H15" i="294"/>
  <c r="H34" i="294" s="1"/>
  <c r="G34" i="294"/>
  <c r="G36" i="295" l="1"/>
  <c r="G39" i="295" s="1"/>
  <c r="G44" i="295"/>
  <c r="H36" i="295"/>
  <c r="H39" i="295" s="1"/>
  <c r="H44" i="295" s="1"/>
  <c r="G36" i="294"/>
  <c r="G39" i="294" s="1"/>
  <c r="G44" i="294"/>
  <c r="H36" i="294"/>
  <c r="H39" i="294" s="1"/>
  <c r="H44" i="294" s="1"/>
  <c r="F36" i="294"/>
  <c r="F39" i="294" s="1"/>
  <c r="F44" i="294" s="1"/>
  <c r="I33" i="86" l="1"/>
  <c r="H33" i="86"/>
  <c r="G33" i="86"/>
  <c r="F33" i="86"/>
  <c r="D38" i="291"/>
  <c r="E38" i="291" s="1"/>
  <c r="F38" i="291" s="1"/>
  <c r="G38" i="291" s="1"/>
  <c r="H38" i="291" s="1"/>
  <c r="D34" i="291"/>
  <c r="E33" i="291"/>
  <c r="F33" i="291" s="1"/>
  <c r="G33" i="291" s="1"/>
  <c r="H33" i="291" s="1"/>
  <c r="E32" i="291"/>
  <c r="F32" i="291" s="1"/>
  <c r="G32" i="291" s="1"/>
  <c r="H32" i="291" s="1"/>
  <c r="E31" i="291"/>
  <c r="F31" i="291" s="1"/>
  <c r="G31" i="291" s="1"/>
  <c r="H31" i="291" s="1"/>
  <c r="E30" i="291"/>
  <c r="F30" i="291" s="1"/>
  <c r="G30" i="291" s="1"/>
  <c r="H30" i="291" s="1"/>
  <c r="E29" i="291"/>
  <c r="F29" i="291" s="1"/>
  <c r="G29" i="291" s="1"/>
  <c r="H29" i="291" s="1"/>
  <c r="E28" i="291"/>
  <c r="F28" i="291" s="1"/>
  <c r="G28" i="291" s="1"/>
  <c r="H28" i="291" s="1"/>
  <c r="E27" i="291"/>
  <c r="F27" i="291" s="1"/>
  <c r="G27" i="291" s="1"/>
  <c r="H27" i="291" s="1"/>
  <c r="E26" i="291"/>
  <c r="F26" i="291" s="1"/>
  <c r="G26" i="291" s="1"/>
  <c r="H26" i="291" s="1"/>
  <c r="E25" i="291"/>
  <c r="F25" i="291" s="1"/>
  <c r="G25" i="291" s="1"/>
  <c r="H25" i="291" s="1"/>
  <c r="E24" i="291"/>
  <c r="F24" i="291" s="1"/>
  <c r="G24" i="291" s="1"/>
  <c r="H24" i="291" s="1"/>
  <c r="E23" i="291"/>
  <c r="F23" i="291" s="1"/>
  <c r="G23" i="291" s="1"/>
  <c r="H23" i="291" s="1"/>
  <c r="E22" i="291"/>
  <c r="F22" i="291" s="1"/>
  <c r="G22" i="291" s="1"/>
  <c r="H22" i="291" s="1"/>
  <c r="E21" i="291"/>
  <c r="F21" i="291" s="1"/>
  <c r="G21" i="291" s="1"/>
  <c r="H21" i="291" s="1"/>
  <c r="E20" i="291"/>
  <c r="F20" i="291" s="1"/>
  <c r="G20" i="291" s="1"/>
  <c r="H20" i="291" s="1"/>
  <c r="E19" i="291"/>
  <c r="F19" i="291" s="1"/>
  <c r="G19" i="291" s="1"/>
  <c r="H19" i="291" s="1"/>
  <c r="E18" i="291"/>
  <c r="F18" i="291" s="1"/>
  <c r="G18" i="291" s="1"/>
  <c r="H18" i="291" s="1"/>
  <c r="E17" i="291"/>
  <c r="F17" i="291" s="1"/>
  <c r="G17" i="291" s="1"/>
  <c r="H17" i="291" s="1"/>
  <c r="E16" i="291"/>
  <c r="F16" i="291" s="1"/>
  <c r="G16" i="291" s="1"/>
  <c r="H16" i="291" s="1"/>
  <c r="E15" i="291"/>
  <c r="F15" i="291" s="1"/>
  <c r="E14" i="291"/>
  <c r="F14" i="291" s="1"/>
  <c r="G14" i="291" s="1"/>
  <c r="H14" i="291" s="1"/>
  <c r="D38" i="290"/>
  <c r="E38" i="290" s="1"/>
  <c r="F38" i="290" s="1"/>
  <c r="G38" i="290" s="1"/>
  <c r="H38" i="290" s="1"/>
  <c r="D34" i="290"/>
  <c r="D36" i="290" s="1"/>
  <c r="D39" i="290" s="1"/>
  <c r="F33" i="290"/>
  <c r="G33" i="290" s="1"/>
  <c r="H33" i="290" s="1"/>
  <c r="E33" i="290"/>
  <c r="E32" i="290"/>
  <c r="F32" i="290" s="1"/>
  <c r="G32" i="290" s="1"/>
  <c r="H32" i="290" s="1"/>
  <c r="E31" i="290"/>
  <c r="F31" i="290" s="1"/>
  <c r="G31" i="290" s="1"/>
  <c r="H31" i="290" s="1"/>
  <c r="F30" i="290"/>
  <c r="G30" i="290" s="1"/>
  <c r="H30" i="290" s="1"/>
  <c r="F29" i="290"/>
  <c r="G29" i="290" s="1"/>
  <c r="H29" i="290" s="1"/>
  <c r="E28" i="290"/>
  <c r="F28" i="290" s="1"/>
  <c r="G28" i="290" s="1"/>
  <c r="H28" i="290" s="1"/>
  <c r="E27" i="290"/>
  <c r="F27" i="290" s="1"/>
  <c r="G27" i="290" s="1"/>
  <c r="H27" i="290" s="1"/>
  <c r="E26" i="290"/>
  <c r="F26" i="290" s="1"/>
  <c r="G26" i="290" s="1"/>
  <c r="H26" i="290" s="1"/>
  <c r="E25" i="290"/>
  <c r="F25" i="290" s="1"/>
  <c r="G25" i="290" s="1"/>
  <c r="H25" i="290" s="1"/>
  <c r="E24" i="290"/>
  <c r="F24" i="290" s="1"/>
  <c r="G24" i="290" s="1"/>
  <c r="H24" i="290" s="1"/>
  <c r="F23" i="290"/>
  <c r="G23" i="290" s="1"/>
  <c r="H23" i="290" s="1"/>
  <c r="E23" i="290"/>
  <c r="E22" i="290"/>
  <c r="F22" i="290" s="1"/>
  <c r="G22" i="290" s="1"/>
  <c r="H22" i="290" s="1"/>
  <c r="E21" i="290"/>
  <c r="F21" i="290" s="1"/>
  <c r="G21" i="290" s="1"/>
  <c r="H21" i="290" s="1"/>
  <c r="E20" i="290"/>
  <c r="F20" i="290" s="1"/>
  <c r="G20" i="290" s="1"/>
  <c r="H20" i="290" s="1"/>
  <c r="F19" i="290"/>
  <c r="G19" i="290" s="1"/>
  <c r="H19" i="290" s="1"/>
  <c r="E19" i="290"/>
  <c r="E18" i="290"/>
  <c r="F18" i="290" s="1"/>
  <c r="G18" i="290" s="1"/>
  <c r="H18" i="290" s="1"/>
  <c r="E17" i="290"/>
  <c r="F17" i="290" s="1"/>
  <c r="G17" i="290" s="1"/>
  <c r="H17" i="290" s="1"/>
  <c r="E16" i="290"/>
  <c r="F16" i="290" s="1"/>
  <c r="G16" i="290" s="1"/>
  <c r="H16" i="290" s="1"/>
  <c r="E15" i="290"/>
  <c r="F15" i="290" s="1"/>
  <c r="G15" i="290" s="1"/>
  <c r="E14" i="290"/>
  <c r="F14" i="290" s="1"/>
  <c r="G14" i="290" s="1"/>
  <c r="H14" i="290" s="1"/>
  <c r="G15" i="291" l="1"/>
  <c r="F34" i="291"/>
  <c r="E34" i="291"/>
  <c r="D36" i="291"/>
  <c r="D39" i="291" s="1"/>
  <c r="D44" i="291" s="1"/>
  <c r="E36" i="291"/>
  <c r="E39" i="291" s="1"/>
  <c r="F36" i="291"/>
  <c r="F39" i="291" s="1"/>
  <c r="H15" i="290"/>
  <c r="H34" i="290" s="1"/>
  <c r="G34" i="290"/>
  <c r="E34" i="290"/>
  <c r="F34" i="290"/>
  <c r="D44" i="290"/>
  <c r="E44" i="291" l="1"/>
  <c r="F44" i="291"/>
  <c r="G34" i="291"/>
  <c r="H15" i="291"/>
  <c r="H34" i="291" s="1"/>
  <c r="G36" i="290"/>
  <c r="G39" i="290" s="1"/>
  <c r="G44" i="290"/>
  <c r="F36" i="290"/>
  <c r="F39" i="290" s="1"/>
  <c r="F44" i="290" s="1"/>
  <c r="E36" i="290"/>
  <c r="E39" i="290" s="1"/>
  <c r="E44" i="290"/>
  <c r="H36" i="290"/>
  <c r="H39" i="290" s="1"/>
  <c r="H44" i="290" s="1"/>
  <c r="H36" i="291" l="1"/>
  <c r="H39" i="291" s="1"/>
  <c r="H44" i="291" s="1"/>
  <c r="G36" i="291"/>
  <c r="G39" i="291" s="1"/>
  <c r="G44" i="291" s="1"/>
  <c r="E29" i="86" l="1"/>
  <c r="E28" i="86"/>
  <c r="F27" i="86"/>
  <c r="G28" i="86"/>
  <c r="F28" i="86"/>
  <c r="I27" i="86"/>
  <c r="H27" i="86"/>
  <c r="G27" i="86"/>
  <c r="D38" i="289"/>
  <c r="E38" i="289" s="1"/>
  <c r="F38" i="289" s="1"/>
  <c r="G38" i="289" s="1"/>
  <c r="H38" i="289" s="1"/>
  <c r="H36" i="289"/>
  <c r="G36" i="289"/>
  <c r="D34" i="289"/>
  <c r="D44" i="289" s="1"/>
  <c r="H33" i="289"/>
  <c r="G33" i="289"/>
  <c r="F33" i="289"/>
  <c r="E33" i="289"/>
  <c r="H32" i="289"/>
  <c r="G32" i="289"/>
  <c r="F32" i="289"/>
  <c r="E32" i="289"/>
  <c r="H31" i="289"/>
  <c r="G31" i="289"/>
  <c r="F31" i="289"/>
  <c r="E31" i="289"/>
  <c r="H30" i="289"/>
  <c r="G30" i="289"/>
  <c r="F30" i="289"/>
  <c r="E30" i="289"/>
  <c r="H29" i="289"/>
  <c r="G29" i="289"/>
  <c r="F29" i="289"/>
  <c r="E29" i="289"/>
  <c r="H28" i="289"/>
  <c r="G28" i="289"/>
  <c r="F28" i="289"/>
  <c r="E28" i="289"/>
  <c r="H27" i="289"/>
  <c r="G27" i="289"/>
  <c r="F27" i="289"/>
  <c r="E27" i="289"/>
  <c r="H26" i="289"/>
  <c r="G26" i="289"/>
  <c r="F26" i="289"/>
  <c r="E26" i="289"/>
  <c r="H25" i="289"/>
  <c r="G25" i="289"/>
  <c r="F25" i="289"/>
  <c r="E25" i="289"/>
  <c r="H24" i="289"/>
  <c r="G24" i="289"/>
  <c r="F24" i="289"/>
  <c r="E24" i="289"/>
  <c r="H23" i="289"/>
  <c r="G23" i="289"/>
  <c r="F23" i="289"/>
  <c r="E23" i="289"/>
  <c r="H22" i="289"/>
  <c r="G22" i="289"/>
  <c r="F22" i="289"/>
  <c r="E22" i="289"/>
  <c r="H21" i="289"/>
  <c r="G21" i="289"/>
  <c r="F21" i="289"/>
  <c r="H20" i="289"/>
  <c r="G20" i="289"/>
  <c r="F20" i="289"/>
  <c r="E20" i="289"/>
  <c r="H19" i="289"/>
  <c r="G19" i="289"/>
  <c r="F19" i="289"/>
  <c r="E19" i="289"/>
  <c r="H18" i="289"/>
  <c r="G18" i="289"/>
  <c r="F18" i="289"/>
  <c r="E18" i="289"/>
  <c r="H17" i="289"/>
  <c r="G17" i="289"/>
  <c r="F17" i="289"/>
  <c r="E17" i="289"/>
  <c r="H16" i="289"/>
  <c r="G16" i="289"/>
  <c r="F16" i="289"/>
  <c r="E16" i="289"/>
  <c r="H15" i="289"/>
  <c r="G15" i="289"/>
  <c r="F15" i="289"/>
  <c r="E15" i="289"/>
  <c r="E14" i="289"/>
  <c r="F14" i="289" s="1"/>
  <c r="G14" i="289" s="1"/>
  <c r="H14" i="289" s="1"/>
  <c r="F34" i="289" l="1"/>
  <c r="F44" i="289" s="1"/>
  <c r="H34" i="289"/>
  <c r="H44" i="289" s="1"/>
  <c r="G34" i="289"/>
  <c r="G44" i="289" s="1"/>
  <c r="E34" i="289"/>
  <c r="D36" i="289"/>
  <c r="G29" i="86"/>
  <c r="F29" i="86"/>
  <c r="F36" i="289"/>
  <c r="E36" i="289" l="1"/>
  <c r="E44" i="289"/>
  <c r="F24" i="86"/>
  <c r="I24" i="86"/>
  <c r="H24" i="86"/>
  <c r="G24" i="86"/>
  <c r="D35" i="288"/>
  <c r="E35" i="288" s="1"/>
  <c r="F35" i="288" s="1"/>
  <c r="G35" i="288" s="1"/>
  <c r="H35" i="288" s="1"/>
  <c r="D31" i="288"/>
  <c r="D41" i="288" s="1"/>
  <c r="D33" i="288"/>
  <c r="E30" i="288"/>
  <c r="F30" i="288" s="1"/>
  <c r="G30" i="288" s="1"/>
  <c r="H30" i="288" s="1"/>
  <c r="E29" i="288"/>
  <c r="F29" i="288" s="1"/>
  <c r="G29" i="288" s="1"/>
  <c r="H29" i="288" s="1"/>
  <c r="E28" i="288"/>
  <c r="F28" i="288" s="1"/>
  <c r="G28" i="288" s="1"/>
  <c r="H28" i="288" s="1"/>
  <c r="E27" i="288"/>
  <c r="F27" i="288" s="1"/>
  <c r="G27" i="288" s="1"/>
  <c r="H27" i="288" s="1"/>
  <c r="E26" i="288"/>
  <c r="F26" i="288" s="1"/>
  <c r="G26" i="288" s="1"/>
  <c r="H26" i="288" s="1"/>
  <c r="E25" i="288"/>
  <c r="F25" i="288" s="1"/>
  <c r="G25" i="288" s="1"/>
  <c r="H25" i="288" s="1"/>
  <c r="E24" i="288"/>
  <c r="F24" i="288" s="1"/>
  <c r="G24" i="288" s="1"/>
  <c r="H24" i="288" s="1"/>
  <c r="E23" i="288"/>
  <c r="F23" i="288" s="1"/>
  <c r="G23" i="288" s="1"/>
  <c r="H23" i="288" s="1"/>
  <c r="E22" i="288"/>
  <c r="F22" i="288" s="1"/>
  <c r="G22" i="288" s="1"/>
  <c r="H22" i="288" s="1"/>
  <c r="E21" i="288"/>
  <c r="F21" i="288" s="1"/>
  <c r="G21" i="288" s="1"/>
  <c r="H21" i="288" s="1"/>
  <c r="E20" i="288"/>
  <c r="F20" i="288" s="1"/>
  <c r="G20" i="288" s="1"/>
  <c r="H20" i="288" s="1"/>
  <c r="E19" i="288"/>
  <c r="F19" i="288" s="1"/>
  <c r="G19" i="288" s="1"/>
  <c r="H19" i="288" s="1"/>
  <c r="E18" i="288"/>
  <c r="F18" i="288" s="1"/>
  <c r="G18" i="288" s="1"/>
  <c r="H18" i="288" s="1"/>
  <c r="F17" i="288"/>
  <c r="G17" i="288" s="1"/>
  <c r="H17" i="288" s="1"/>
  <c r="E17" i="288"/>
  <c r="E16" i="288"/>
  <c r="F16" i="288" s="1"/>
  <c r="G16" i="288" s="1"/>
  <c r="H16" i="288" s="1"/>
  <c r="E15" i="288"/>
  <c r="F15" i="288" s="1"/>
  <c r="E14" i="288"/>
  <c r="F14" i="288" s="1"/>
  <c r="G14" i="288" s="1"/>
  <c r="H14" i="288" s="1"/>
  <c r="F31" i="288" l="1"/>
  <c r="G15" i="288"/>
  <c r="E31" i="288"/>
  <c r="H15" i="288" l="1"/>
  <c r="H31" i="288" s="1"/>
  <c r="G31" i="288"/>
  <c r="E41" i="288"/>
  <c r="E33" i="288"/>
  <c r="F33" i="288"/>
  <c r="F41" i="288"/>
  <c r="G41" i="288" l="1"/>
  <c r="G33" i="288"/>
  <c r="H41" i="288"/>
  <c r="H33" i="288"/>
  <c r="D33" i="287" l="1"/>
  <c r="E33" i="287" s="1"/>
  <c r="F33" i="287" s="1"/>
  <c r="G33" i="287" s="1"/>
  <c r="H33" i="287" s="1"/>
  <c r="E28" i="287"/>
  <c r="F28" i="287" s="1"/>
  <c r="G28" i="287" s="1"/>
  <c r="H28" i="287" s="1"/>
  <c r="E27" i="287"/>
  <c r="F27" i="287" s="1"/>
  <c r="G27" i="287" s="1"/>
  <c r="H27" i="287" s="1"/>
  <c r="E26" i="287"/>
  <c r="F26" i="287" s="1"/>
  <c r="G26" i="287" s="1"/>
  <c r="H26" i="287" s="1"/>
  <c r="E25" i="287"/>
  <c r="F25" i="287" s="1"/>
  <c r="G25" i="287" s="1"/>
  <c r="H25" i="287" s="1"/>
  <c r="E24" i="287"/>
  <c r="F24" i="287" s="1"/>
  <c r="G24" i="287" s="1"/>
  <c r="H24" i="287" s="1"/>
  <c r="E23" i="287"/>
  <c r="F23" i="287" s="1"/>
  <c r="G23" i="287" s="1"/>
  <c r="H23" i="287" s="1"/>
  <c r="E22" i="287"/>
  <c r="F22" i="287" s="1"/>
  <c r="G22" i="287" s="1"/>
  <c r="H22" i="287" s="1"/>
  <c r="E21" i="287"/>
  <c r="F21" i="287" s="1"/>
  <c r="G21" i="287" s="1"/>
  <c r="H21" i="287" s="1"/>
  <c r="E20" i="287"/>
  <c r="F20" i="287" s="1"/>
  <c r="G20" i="287" s="1"/>
  <c r="H20" i="287" s="1"/>
  <c r="E19" i="287"/>
  <c r="F19" i="287" s="1"/>
  <c r="G19" i="287" s="1"/>
  <c r="H19" i="287" s="1"/>
  <c r="E18" i="287"/>
  <c r="F18" i="287" s="1"/>
  <c r="G18" i="287" s="1"/>
  <c r="H18" i="287" s="1"/>
  <c r="E17" i="287"/>
  <c r="F17" i="287" s="1"/>
  <c r="G17" i="287" s="1"/>
  <c r="H17" i="287" s="1"/>
  <c r="E16" i="287"/>
  <c r="E15" i="287"/>
  <c r="F15" i="287" s="1"/>
  <c r="E14" i="287"/>
  <c r="F14" i="287" s="1"/>
  <c r="G14" i="287" s="1"/>
  <c r="H14" i="287" s="1"/>
  <c r="E29" i="287" l="1"/>
  <c r="E31" i="287"/>
  <c r="E34" i="287" s="1"/>
  <c r="E39" i="287" s="1"/>
  <c r="G15" i="287"/>
  <c r="F16" i="287"/>
  <c r="G16" i="287" s="1"/>
  <c r="H16" i="287" s="1"/>
  <c r="D31" i="287"/>
  <c r="D34" i="287" s="1"/>
  <c r="D39" i="287" s="1"/>
  <c r="G29" i="287" l="1"/>
  <c r="H15" i="287"/>
  <c r="H29" i="287" s="1"/>
  <c r="F29" i="287"/>
  <c r="H31" i="287" l="1"/>
  <c r="H34" i="287" s="1"/>
  <c r="H39" i="287" s="1"/>
  <c r="F31" i="287"/>
  <c r="F34" i="287" s="1"/>
  <c r="F39" i="287" s="1"/>
  <c r="G31" i="287"/>
  <c r="G34" i="287" s="1"/>
  <c r="G39" i="287" s="1"/>
  <c r="I13" i="86" l="1"/>
  <c r="H13" i="86"/>
  <c r="D35" i="286"/>
  <c r="E35" i="286" s="1"/>
  <c r="F35" i="286" s="1"/>
  <c r="G35" i="286" s="1"/>
  <c r="H35" i="286" s="1"/>
  <c r="D31" i="286"/>
  <c r="H30" i="286"/>
  <c r="G30" i="286"/>
  <c r="H29" i="286"/>
  <c r="G29" i="286"/>
  <c r="H28" i="286"/>
  <c r="G28" i="286"/>
  <c r="F28" i="286"/>
  <c r="E28" i="286"/>
  <c r="H27" i="286"/>
  <c r="G27" i="286"/>
  <c r="F27" i="286"/>
  <c r="E27" i="286"/>
  <c r="H26" i="286"/>
  <c r="G26" i="286"/>
  <c r="H25" i="286"/>
  <c r="G25" i="286"/>
  <c r="H21" i="286"/>
  <c r="G21" i="286"/>
  <c r="H20" i="286"/>
  <c r="G20" i="286"/>
  <c r="H19" i="286"/>
  <c r="G19" i="286"/>
  <c r="H18" i="286"/>
  <c r="G18" i="286"/>
  <c r="F18" i="286"/>
  <c r="E18" i="286"/>
  <c r="H17" i="286"/>
  <c r="G17" i="286"/>
  <c r="F17" i="286"/>
  <c r="E17" i="286"/>
  <c r="H16" i="286"/>
  <c r="G16" i="286"/>
  <c r="F16" i="286"/>
  <c r="E16" i="286"/>
  <c r="H15" i="286"/>
  <c r="G15" i="286"/>
  <c r="F15" i="286"/>
  <c r="E14" i="286"/>
  <c r="F14" i="286" s="1"/>
  <c r="G14" i="286" s="1"/>
  <c r="H14" i="286" s="1"/>
  <c r="E31" i="286" l="1"/>
  <c r="E33" i="286" s="1"/>
  <c r="E36" i="286" s="1"/>
  <c r="E41" i="286" s="1"/>
  <c r="G31" i="286"/>
  <c r="H31" i="286"/>
  <c r="H33" i="286" s="1"/>
  <c r="H36" i="286" s="1"/>
  <c r="H41" i="286" s="1"/>
  <c r="F31" i="286"/>
  <c r="F33" i="286" s="1"/>
  <c r="F36" i="286" s="1"/>
  <c r="G33" i="286"/>
  <c r="G36" i="286" s="1"/>
  <c r="G41" i="286" s="1"/>
  <c r="D33" i="286"/>
  <c r="D36" i="286" s="1"/>
  <c r="D41" i="286" s="1"/>
  <c r="F41" i="286" l="1"/>
  <c r="D40" i="285"/>
  <c r="E40" i="285" s="1"/>
  <c r="F40" i="285" s="1"/>
  <c r="G40" i="285" s="1"/>
  <c r="H40" i="285" s="1"/>
  <c r="D36" i="285"/>
  <c r="D38" i="285" s="1"/>
  <c r="D41" i="285" s="1"/>
  <c r="D46" i="285" s="1"/>
  <c r="E35" i="285"/>
  <c r="F35" i="285" s="1"/>
  <c r="G35" i="285" s="1"/>
  <c r="H35" i="285" s="1"/>
  <c r="E34" i="285"/>
  <c r="F34" i="285" s="1"/>
  <c r="G34" i="285" s="1"/>
  <c r="H34" i="285" s="1"/>
  <c r="E33" i="285"/>
  <c r="F33" i="285" s="1"/>
  <c r="G33" i="285" s="1"/>
  <c r="H33" i="285" s="1"/>
  <c r="E32" i="285"/>
  <c r="F32" i="285" s="1"/>
  <c r="G32" i="285" s="1"/>
  <c r="H32" i="285" s="1"/>
  <c r="E31" i="285"/>
  <c r="F31" i="285" s="1"/>
  <c r="G31" i="285" s="1"/>
  <c r="H31" i="285" s="1"/>
  <c r="E30" i="285"/>
  <c r="F30" i="285" s="1"/>
  <c r="G30" i="285" s="1"/>
  <c r="H30" i="285" s="1"/>
  <c r="E29" i="285"/>
  <c r="F29" i="285" s="1"/>
  <c r="G29" i="285" s="1"/>
  <c r="H29" i="285" s="1"/>
  <c r="E28" i="285"/>
  <c r="F28" i="285" s="1"/>
  <c r="G28" i="285" s="1"/>
  <c r="H28" i="285" s="1"/>
  <c r="E27" i="285"/>
  <c r="F27" i="285" s="1"/>
  <c r="G27" i="285" s="1"/>
  <c r="H27" i="285" s="1"/>
  <c r="E26" i="285"/>
  <c r="F26" i="285" s="1"/>
  <c r="G26" i="285" s="1"/>
  <c r="H26" i="285" s="1"/>
  <c r="E25" i="285"/>
  <c r="F25" i="285" s="1"/>
  <c r="G25" i="285" s="1"/>
  <c r="H25" i="285" s="1"/>
  <c r="E24" i="285"/>
  <c r="F24" i="285" s="1"/>
  <c r="G24" i="285" s="1"/>
  <c r="H24" i="285" s="1"/>
  <c r="E23" i="285"/>
  <c r="F23" i="285" s="1"/>
  <c r="G23" i="285" s="1"/>
  <c r="H23" i="285" s="1"/>
  <c r="E22" i="285"/>
  <c r="F22" i="285" s="1"/>
  <c r="G22" i="285" s="1"/>
  <c r="H22" i="285" s="1"/>
  <c r="F21" i="285"/>
  <c r="G21" i="285" s="1"/>
  <c r="H21" i="285" s="1"/>
  <c r="E21" i="285"/>
  <c r="E20" i="285"/>
  <c r="F20" i="285" s="1"/>
  <c r="G20" i="285" s="1"/>
  <c r="H20" i="285" s="1"/>
  <c r="E19" i="285"/>
  <c r="F19" i="285" s="1"/>
  <c r="G19" i="285" s="1"/>
  <c r="H19" i="285" s="1"/>
  <c r="E18" i="285"/>
  <c r="F18" i="285" s="1"/>
  <c r="G18" i="285" s="1"/>
  <c r="H18" i="285" s="1"/>
  <c r="E17" i="285"/>
  <c r="F17" i="285" s="1"/>
  <c r="G17" i="285" s="1"/>
  <c r="H17" i="285" s="1"/>
  <c r="E16" i="285"/>
  <c r="F16" i="285" s="1"/>
  <c r="G16" i="285" s="1"/>
  <c r="H16" i="285" s="1"/>
  <c r="E15" i="285"/>
  <c r="F15" i="285" s="1"/>
  <c r="E14" i="285"/>
  <c r="F14" i="285" s="1"/>
  <c r="G14" i="285" s="1"/>
  <c r="H14" i="285" s="1"/>
  <c r="F36" i="285" l="1"/>
  <c r="F38" i="285" s="1"/>
  <c r="F41" i="285" s="1"/>
  <c r="G15" i="285"/>
  <c r="E36" i="285"/>
  <c r="E38" i="285" s="1"/>
  <c r="E41" i="285" s="1"/>
  <c r="E46" i="285" l="1"/>
  <c r="G36" i="285"/>
  <c r="G38" i="285" s="1"/>
  <c r="G41" i="285" s="1"/>
  <c r="H15" i="285"/>
  <c r="H36" i="285" s="1"/>
  <c r="H38" i="285" s="1"/>
  <c r="H41" i="285" s="1"/>
  <c r="F46" i="285"/>
  <c r="H46" i="285" l="1"/>
  <c r="G46" i="285"/>
  <c r="D38" i="284" l="1"/>
  <c r="E38" i="284" s="1"/>
  <c r="F38" i="284" s="1"/>
  <c r="G38" i="284" s="1"/>
  <c r="H38" i="284" s="1"/>
  <c r="D34" i="284"/>
  <c r="E33" i="284"/>
  <c r="F33" i="284" s="1"/>
  <c r="G33" i="284" s="1"/>
  <c r="H33" i="284" s="1"/>
  <c r="E32" i="284"/>
  <c r="F32" i="284" s="1"/>
  <c r="G32" i="284" s="1"/>
  <c r="H32" i="284" s="1"/>
  <c r="E31" i="284"/>
  <c r="F31" i="284" s="1"/>
  <c r="G31" i="284" s="1"/>
  <c r="H31" i="284" s="1"/>
  <c r="G30" i="284"/>
  <c r="H30" i="284" s="1"/>
  <c r="E30" i="284"/>
  <c r="E29" i="284"/>
  <c r="F29" i="284" s="1"/>
  <c r="G29" i="284" s="1"/>
  <c r="H29" i="284" s="1"/>
  <c r="F28" i="284"/>
  <c r="G28" i="284" s="1"/>
  <c r="H28" i="284" s="1"/>
  <c r="E28" i="284"/>
  <c r="E27" i="284"/>
  <c r="F27" i="284" s="1"/>
  <c r="G27" i="284" s="1"/>
  <c r="H27" i="284" s="1"/>
  <c r="E26" i="284"/>
  <c r="F26" i="284" s="1"/>
  <c r="G26" i="284" s="1"/>
  <c r="H26" i="284" s="1"/>
  <c r="E25" i="284"/>
  <c r="F25" i="284" s="1"/>
  <c r="G25" i="284" s="1"/>
  <c r="H25" i="284" s="1"/>
  <c r="F24" i="284"/>
  <c r="G24" i="284" s="1"/>
  <c r="H24" i="284" s="1"/>
  <c r="E23" i="284"/>
  <c r="F23" i="284" s="1"/>
  <c r="G23" i="284" s="1"/>
  <c r="H23" i="284" s="1"/>
  <c r="E22" i="284"/>
  <c r="F22" i="284" s="1"/>
  <c r="G22" i="284" s="1"/>
  <c r="H22" i="284" s="1"/>
  <c r="G20" i="284"/>
  <c r="H20" i="284" s="1"/>
  <c r="E19" i="284"/>
  <c r="F19" i="284" s="1"/>
  <c r="G19" i="284" s="1"/>
  <c r="H19" i="284" s="1"/>
  <c r="E18" i="284"/>
  <c r="F18" i="284" s="1"/>
  <c r="G18" i="284" s="1"/>
  <c r="H18" i="284" s="1"/>
  <c r="E17" i="284"/>
  <c r="F17" i="284" s="1"/>
  <c r="G17" i="284" s="1"/>
  <c r="H17" i="284" s="1"/>
  <c r="E16" i="284"/>
  <c r="F16" i="284" s="1"/>
  <c r="G16" i="284" s="1"/>
  <c r="H16" i="284" s="1"/>
  <c r="E15" i="284"/>
  <c r="F15" i="284" s="1"/>
  <c r="E14" i="284"/>
  <c r="F14" i="284" s="1"/>
  <c r="G14" i="284" s="1"/>
  <c r="H14" i="284" s="1"/>
  <c r="G15" i="284" l="1"/>
  <c r="F34" i="284"/>
  <c r="E34" i="284"/>
  <c r="D36" i="284"/>
  <c r="D39" i="284" s="1"/>
  <c r="D44" i="284" s="1"/>
  <c r="E36" i="284" l="1"/>
  <c r="E39" i="284" s="1"/>
  <c r="E44" i="284"/>
  <c r="F36" i="284"/>
  <c r="F39" i="284" s="1"/>
  <c r="F44" i="284" s="1"/>
  <c r="H15" i="284"/>
  <c r="H34" i="284" s="1"/>
  <c r="G34" i="284"/>
  <c r="G36" i="284" l="1"/>
  <c r="G39" i="284" s="1"/>
  <c r="G44" i="284"/>
  <c r="H36" i="284"/>
  <c r="H39" i="284" s="1"/>
  <c r="H44" i="284" s="1"/>
  <c r="G64" i="86" l="1"/>
  <c r="H64" i="86" s="1"/>
  <c r="I64" i="86" s="1"/>
  <c r="I153" i="86" l="1"/>
  <c r="I83" i="86" l="1"/>
  <c r="I85" i="86"/>
  <c r="G81" i="86"/>
  <c r="F79" i="86"/>
  <c r="F87" i="86" s="1"/>
  <c r="F125" i="86" s="1"/>
  <c r="H83" i="86"/>
  <c r="I91" i="86"/>
  <c r="H91" i="86"/>
  <c r="I69" i="86"/>
  <c r="I67" i="86"/>
  <c r="H67" i="86"/>
  <c r="I93" i="86"/>
  <c r="H81" i="86"/>
  <c r="I81" i="86"/>
  <c r="I79" i="86"/>
  <c r="H79" i="86"/>
  <c r="G67" i="86"/>
  <c r="H69" i="86"/>
  <c r="I71" i="86"/>
  <c r="G91" i="86"/>
  <c r="G99" i="86" s="1"/>
  <c r="I95" i="86"/>
  <c r="H93" i="86"/>
  <c r="G79" i="86"/>
  <c r="I18" i="307" l="1"/>
  <c r="H17" i="307"/>
  <c r="G87" i="86"/>
  <c r="G75" i="86"/>
  <c r="I16" i="307" s="1"/>
  <c r="I87" i="86"/>
  <c r="K17" i="307" s="1"/>
  <c r="H99" i="86"/>
  <c r="J18" i="307" s="1"/>
  <c r="H87" i="86"/>
  <c r="J17" i="307" s="1"/>
  <c r="I99" i="86"/>
  <c r="K18" i="307" s="1"/>
  <c r="I75" i="86"/>
  <c r="K16" i="307" s="1"/>
  <c r="H75" i="86"/>
  <c r="J16" i="307" s="1"/>
  <c r="I17" i="307" l="1"/>
  <c r="B4" i="189" l="1"/>
  <c r="H3" i="86" l="1"/>
  <c r="I3" i="86" l="1"/>
  <c r="E37" i="26" l="1"/>
  <c r="E33" i="26"/>
  <c r="F10" i="16" l="1"/>
  <c r="H65" i="16" s="1"/>
  <c r="F11" i="16"/>
  <c r="H66" i="16" s="1"/>
  <c r="F12" i="16"/>
  <c r="H67" i="16" s="1"/>
  <c r="F14" i="16"/>
  <c r="H69" i="16" s="1"/>
  <c r="F17" i="16"/>
  <c r="H72" i="16" s="1"/>
  <c r="E10" i="16"/>
  <c r="F65" i="16" s="1"/>
  <c r="E11" i="16"/>
  <c r="F66" i="16" s="1"/>
  <c r="E12" i="16"/>
  <c r="F67" i="16" s="1"/>
  <c r="E14" i="16"/>
  <c r="F69" i="16" s="1"/>
  <c r="E17" i="16"/>
  <c r="F72" i="16" s="1"/>
  <c r="D10" i="16"/>
  <c r="D65" i="16" s="1"/>
  <c r="D11" i="16"/>
  <c r="D66" i="16" s="1"/>
  <c r="D12" i="16"/>
  <c r="D67" i="16" s="1"/>
  <c r="D14" i="16"/>
  <c r="D69" i="16" s="1"/>
  <c r="D17" i="16"/>
  <c r="D72" i="16" s="1"/>
  <c r="C10" i="16"/>
  <c r="C65" i="16" s="1"/>
  <c r="C11" i="16"/>
  <c r="C66" i="16" s="1"/>
  <c r="C12" i="16"/>
  <c r="C67" i="16" s="1"/>
  <c r="C14" i="16"/>
  <c r="C69" i="16" s="1"/>
  <c r="C17" i="16"/>
  <c r="C72" i="16" s="1"/>
  <c r="C9" i="16"/>
  <c r="C64" i="16" s="1"/>
  <c r="G69" i="16" l="1"/>
  <c r="I72" i="16"/>
  <c r="G67" i="16"/>
  <c r="I65" i="16"/>
  <c r="G66" i="16"/>
  <c r="E66" i="16"/>
  <c r="G72" i="16"/>
  <c r="I66" i="16"/>
  <c r="I69" i="16"/>
  <c r="E69" i="16"/>
  <c r="E72" i="16"/>
  <c r="G65" i="16"/>
  <c r="I67" i="16"/>
  <c r="E65" i="16"/>
  <c r="E67" i="16"/>
  <c r="G17" i="16" l="1"/>
  <c r="J72" i="16" s="1"/>
  <c r="K72" i="16" s="1"/>
  <c r="G14" i="16"/>
  <c r="J69" i="16" s="1"/>
  <c r="K69" i="16" s="1"/>
  <c r="G11" i="16"/>
  <c r="J66" i="16" s="1"/>
  <c r="K66" i="16" s="1"/>
  <c r="G10" i="16"/>
  <c r="J65" i="16" s="1"/>
  <c r="K65" i="16" s="1"/>
  <c r="G12" i="16" l="1"/>
  <c r="J67" i="16" s="1"/>
  <c r="K67" i="16" s="1"/>
  <c r="G9" i="16" l="1"/>
  <c r="J64" i="16" s="1"/>
  <c r="F9" i="16"/>
  <c r="H64" i="16" s="1"/>
  <c r="E9" i="16"/>
  <c r="F64" i="16" s="1"/>
  <c r="D9" i="16"/>
  <c r="D64" i="16" s="1"/>
  <c r="B10" i="16"/>
  <c r="B11" i="16"/>
  <c r="B12" i="16"/>
  <c r="B14" i="16"/>
  <c r="B17" i="16"/>
  <c r="B9" i="16"/>
  <c r="E64" i="16" l="1"/>
  <c r="K64" i="16"/>
  <c r="G64" i="16"/>
  <c r="I64" i="16"/>
  <c r="G16" i="16" l="1"/>
  <c r="J71" i="16" s="1"/>
  <c r="G15" i="16"/>
  <c r="J70" i="16" s="1"/>
  <c r="B16" i="16"/>
  <c r="U6" i="16" l="1"/>
  <c r="R6" i="16"/>
  <c r="S6" i="16"/>
  <c r="G13" i="16"/>
  <c r="J68" i="16" s="1"/>
  <c r="J73" i="16" s="1"/>
  <c r="N77" i="16" s="1"/>
  <c r="N79" i="16" s="1"/>
  <c r="F16" i="16"/>
  <c r="H71" i="16" s="1"/>
  <c r="K71" i="16" s="1"/>
  <c r="E16" i="16"/>
  <c r="F71" i="16" s="1"/>
  <c r="D16" i="16"/>
  <c r="D71" i="16" s="1"/>
  <c r="C16" i="16"/>
  <c r="C71" i="16" s="1"/>
  <c r="C15" i="16"/>
  <c r="C70" i="16" s="1"/>
  <c r="D15" i="16"/>
  <c r="D70" i="16" s="1"/>
  <c r="E15" i="16"/>
  <c r="F70" i="16" s="1"/>
  <c r="F15" i="16"/>
  <c r="H70" i="16" s="1"/>
  <c r="C13" i="16"/>
  <c r="C68" i="16" s="1"/>
  <c r="D13" i="16"/>
  <c r="D68" i="16" s="1"/>
  <c r="F13" i="16"/>
  <c r="H68" i="16" s="1"/>
  <c r="B15" i="16"/>
  <c r="G18" i="16" l="1"/>
  <c r="G27" i="16" s="1"/>
  <c r="I71" i="16"/>
  <c r="G71" i="16"/>
  <c r="G70" i="16"/>
  <c r="E71" i="16"/>
  <c r="B13" i="16"/>
  <c r="V6" i="16"/>
  <c r="C73" i="16"/>
  <c r="E70" i="16"/>
  <c r="S7" i="16"/>
  <c r="I70" i="16"/>
  <c r="H73" i="16"/>
  <c r="M77" i="16" s="1"/>
  <c r="K74" i="16" s="1"/>
  <c r="E68" i="16"/>
  <c r="D73" i="16"/>
  <c r="K70" i="16"/>
  <c r="K68" i="16"/>
  <c r="F25" i="26"/>
  <c r="E13" i="16"/>
  <c r="F68" i="16" s="1"/>
  <c r="I68" i="16" s="1"/>
  <c r="T6" i="16"/>
  <c r="T7" i="16" s="1"/>
  <c r="P77" i="16"/>
  <c r="B25" i="26"/>
  <c r="C25" i="26"/>
  <c r="E25" i="26"/>
  <c r="G26" i="16" l="1"/>
  <c r="G30" i="16"/>
  <c r="G29" i="16"/>
  <c r="G28" i="16"/>
  <c r="G31" i="16"/>
  <c r="G25" i="16"/>
  <c r="G24" i="16"/>
  <c r="G23" i="16"/>
  <c r="U7" i="16"/>
  <c r="E73" i="16"/>
  <c r="V7" i="16"/>
  <c r="R10" i="16"/>
  <c r="R7" i="16" s="1"/>
  <c r="I73" i="16"/>
  <c r="G68" i="16"/>
  <c r="G73" i="16" s="1"/>
  <c r="F73" i="16"/>
  <c r="K73" i="16"/>
  <c r="D25" i="26"/>
  <c r="G32" i="16" l="1"/>
  <c r="F18" i="16" l="1"/>
  <c r="B18" i="16"/>
  <c r="B27" i="16" l="1"/>
  <c r="B29" i="16"/>
  <c r="F30" i="16"/>
  <c r="F29" i="16"/>
  <c r="E18" i="16"/>
  <c r="C18" i="16"/>
  <c r="C31" i="16" s="1"/>
  <c r="D18" i="16"/>
  <c r="F27" i="16"/>
  <c r="F24" i="16"/>
  <c r="F28" i="16"/>
  <c r="F31" i="16"/>
  <c r="F23" i="16"/>
  <c r="F25" i="16"/>
  <c r="F26" i="16"/>
  <c r="B25" i="16"/>
  <c r="B31" i="16"/>
  <c r="B26" i="16"/>
  <c r="B23" i="16"/>
  <c r="B24" i="16"/>
  <c r="B28" i="16"/>
  <c r="B30" i="16"/>
  <c r="E26" i="16" l="1"/>
  <c r="E29" i="16"/>
  <c r="E25" i="16"/>
  <c r="D23" i="16"/>
  <c r="D29" i="16"/>
  <c r="C27" i="16"/>
  <c r="C29" i="16"/>
  <c r="E27" i="16"/>
  <c r="D27" i="16"/>
  <c r="D31" i="16"/>
  <c r="C23" i="16"/>
  <c r="E31" i="16"/>
  <c r="C26" i="16"/>
  <c r="C25" i="16"/>
  <c r="E24" i="16"/>
  <c r="C28" i="16"/>
  <c r="E30" i="16"/>
  <c r="E23" i="16"/>
  <c r="C30" i="16"/>
  <c r="E28" i="16"/>
  <c r="C24" i="16"/>
  <c r="D25" i="16"/>
  <c r="D26" i="16"/>
  <c r="D24" i="16"/>
  <c r="D28" i="16"/>
  <c r="D30" i="16"/>
  <c r="F32" i="16"/>
  <c r="B32" i="16"/>
  <c r="E32" i="16" l="1"/>
  <c r="C32" i="16"/>
  <c r="D32" i="16"/>
  <c r="W6" i="16" l="1"/>
  <c r="W7" i="16" l="1"/>
  <c r="X6" i="16" l="1"/>
  <c r="X7" i="16" l="1"/>
  <c r="B24" i="26" l="1"/>
  <c r="C24" i="26"/>
  <c r="D24" i="26"/>
  <c r="E24" i="26"/>
  <c r="B10" i="189" l="1"/>
  <c r="B5" i="189" l="1"/>
  <c r="F24" i="26"/>
  <c r="H26" i="26" s="1"/>
  <c r="H25" i="26"/>
  <c r="C5" i="189" l="1"/>
  <c r="Y6" i="16" l="1"/>
  <c r="Y7" i="16" s="1"/>
  <c r="Z6" i="16" l="1"/>
  <c r="AA6" i="16" l="1"/>
  <c r="Z7" i="16"/>
  <c r="AB6" i="16" l="1"/>
  <c r="AA7" i="16"/>
  <c r="AB7" i="16" l="1"/>
  <c r="G111" i="86" l="1"/>
  <c r="I19" i="307" s="1"/>
  <c r="H111" i="86" l="1"/>
  <c r="J19" i="307" s="1"/>
  <c r="G123" i="86" l="1"/>
  <c r="I20" i="307" s="1"/>
  <c r="I123" i="86" l="1"/>
  <c r="K20" i="307" s="1"/>
  <c r="G125" i="86"/>
  <c r="F60" i="86" s="1"/>
  <c r="H21" i="307" s="1"/>
  <c r="H22" i="307" s="1"/>
  <c r="H36" i="307" s="1"/>
  <c r="I4" i="307" s="1"/>
  <c r="I111" i="86"/>
  <c r="K19" i="307" s="1"/>
  <c r="K22" i="307" s="1"/>
  <c r="I125" i="86" l="1"/>
  <c r="H60" i="86" s="1"/>
  <c r="J21" i="307" s="1"/>
  <c r="J22" i="307" s="1"/>
  <c r="H23" i="307"/>
  <c r="E4" i="189"/>
  <c r="E5" i="189" s="1"/>
  <c r="F62" i="86"/>
  <c r="I62" i="86"/>
  <c r="H123" i="86"/>
  <c r="J20" i="307" s="1"/>
  <c r="H125" i="86" l="1"/>
  <c r="G60" i="86" s="1"/>
  <c r="I21" i="307" s="1"/>
  <c r="I22" i="307" s="1"/>
  <c r="I36" i="307" s="1"/>
  <c r="J4" i="307" s="1"/>
  <c r="J36" i="307" s="1"/>
  <c r="K4" i="307" s="1"/>
  <c r="K36" i="307" s="1"/>
  <c r="K23" i="307"/>
  <c r="H62" i="86"/>
  <c r="G62" i="86" l="1"/>
  <c r="I23" i="307" l="1"/>
  <c r="J23" i="307"/>
  <c r="F4" i="189" l="1"/>
  <c r="F5" i="189" s="1"/>
  <c r="H4" i="189" l="1"/>
  <c r="H5" i="189" s="1"/>
  <c r="G4" i="189"/>
  <c r="G5" i="189" s="1"/>
</calcChain>
</file>

<file path=xl/sharedStrings.xml><?xml version="1.0" encoding="utf-8"?>
<sst xmlns="http://schemas.openxmlformats.org/spreadsheetml/2006/main" count="2124" uniqueCount="363">
  <si>
    <t>2009</t>
  </si>
  <si>
    <t>2010</t>
  </si>
  <si>
    <t>2011</t>
  </si>
  <si>
    <t>2012</t>
  </si>
  <si>
    <t>2013</t>
  </si>
  <si>
    <t>Revenues</t>
  </si>
  <si>
    <t>Total</t>
  </si>
  <si>
    <t>Transfers</t>
  </si>
  <si>
    <t>2015
Outlook</t>
  </si>
  <si>
    <t>2016
Outlook</t>
  </si>
  <si>
    <t>2017
Outlook</t>
  </si>
  <si>
    <t>2018
Outlook</t>
  </si>
  <si>
    <t>2019
Outlook</t>
  </si>
  <si>
    <t>Salaries</t>
  </si>
  <si>
    <t>Benefits</t>
  </si>
  <si>
    <t>Supplies</t>
  </si>
  <si>
    <t>Services</t>
  </si>
  <si>
    <t>Intergovernmental</t>
  </si>
  <si>
    <t>Capital</t>
  </si>
  <si>
    <t>Interfund Services</t>
  </si>
  <si>
    <t>Expenditure Categories as Percent of Total Expenditures</t>
  </si>
  <si>
    <t>Comparison of Expenditures by Category</t>
  </si>
  <si>
    <t>Exhibit #18</t>
  </si>
  <si>
    <t>General Fund Expenditures</t>
  </si>
  <si>
    <t>Debt Service</t>
  </si>
  <si>
    <t>Expenditures</t>
  </si>
  <si>
    <t>Operating Position - Revenues vs. Expenditures</t>
  </si>
  <si>
    <t>Actual</t>
  </si>
  <si>
    <t>Outlook</t>
  </si>
  <si>
    <t>2014</t>
  </si>
  <si>
    <t>Beginning Fund Balance</t>
  </si>
  <si>
    <t>Ending Fund Balance</t>
  </si>
  <si>
    <t>ITEM</t>
  </si>
  <si>
    <t>Revenue</t>
  </si>
  <si>
    <t xml:space="preserve">   Taxes</t>
  </si>
  <si>
    <t xml:space="preserve">   Fines &amp; Forfeitures</t>
  </si>
  <si>
    <t xml:space="preserve">   Levy 1% Regular Property Tax</t>
  </si>
  <si>
    <t xml:space="preserve">Total Revenues </t>
  </si>
  <si>
    <t xml:space="preserve">Total Expenditures </t>
  </si>
  <si>
    <t>GF Expenditures</t>
  </si>
  <si>
    <t>Exhibit #58</t>
  </si>
  <si>
    <t>min</t>
  </si>
  <si>
    <t>max</t>
  </si>
  <si>
    <t>Click here for Expenditure Master Data</t>
  </si>
  <si>
    <t>Click here for Revenue Master Data</t>
  </si>
  <si>
    <t>Click Here For Expenditure Master Data</t>
  </si>
  <si>
    <t>∆ 2010/11</t>
  </si>
  <si>
    <t>∆ 2011/12</t>
  </si>
  <si>
    <t>∆ 2012/13</t>
  </si>
  <si>
    <t>∆ 2013/14</t>
  </si>
  <si>
    <t>Click here for Exhibit #30 GF Expenditures</t>
  </si>
  <si>
    <t>Exhibit #32</t>
  </si>
  <si>
    <t>Comments:</t>
  </si>
  <si>
    <t>Proceeds from sale of bonds $2,720,000</t>
  </si>
  <si>
    <t>Finance</t>
  </si>
  <si>
    <t>Engineering</t>
  </si>
  <si>
    <t>2013 Actaul</t>
  </si>
  <si>
    <t>2014 Actual</t>
  </si>
  <si>
    <t>2013 Budget</t>
  </si>
  <si>
    <t>Amount of increased expenditures minus the $2,720,000 frm sale of bonds</t>
  </si>
  <si>
    <t>In 2011, the City implemented a hiring freeze in order to reduce salaries and benefits expenses (see exhibit #22 for more details)</t>
  </si>
  <si>
    <t>2020
Outlook</t>
  </si>
  <si>
    <r>
      <t>Decision Packages</t>
    </r>
    <r>
      <rPr>
        <b/>
        <u/>
        <sz val="10"/>
        <rFont val="Times New Roman"/>
        <family val="1"/>
      </rPr>
      <t xml:space="preserve">
</t>
    </r>
    <r>
      <rPr>
        <b/>
        <u/>
        <sz val="14"/>
        <rFont val="Times New Roman"/>
        <family val="1"/>
      </rPr>
      <t>(Click on each for detailed description)</t>
    </r>
  </si>
  <si>
    <t>Options/Choice</t>
  </si>
  <si>
    <t>Click On Box
for Option</t>
  </si>
  <si>
    <t>Select Yes or No</t>
  </si>
  <si>
    <t>YES</t>
  </si>
  <si>
    <t>NO</t>
  </si>
  <si>
    <t>City Clerk</t>
  </si>
  <si>
    <t>Revenue Options</t>
  </si>
  <si>
    <t>Subtotal</t>
  </si>
  <si>
    <t>Total Revenue Options</t>
  </si>
  <si>
    <t>User Comments:</t>
  </si>
  <si>
    <t xml:space="preserve">   "Banked" Property Tax</t>
  </si>
  <si>
    <t xml:space="preserve">   Less Offsetting Revenues</t>
  </si>
  <si>
    <t>Net Cost of Decision Packages</t>
  </si>
  <si>
    <t>2021</t>
  </si>
  <si>
    <t>Non-Departmental</t>
  </si>
  <si>
    <t>2023</t>
  </si>
  <si>
    <t>2024</t>
  </si>
  <si>
    <t>2025</t>
  </si>
  <si>
    <t>2026</t>
  </si>
  <si>
    <t>2022</t>
  </si>
  <si>
    <t>Accept 2023 One Precent Property Tax Adjustment</t>
  </si>
  <si>
    <t>Accept 2024 One Percent Property Tax Adjustment</t>
  </si>
  <si>
    <t>Accept 2025 One Percent Property Tax Adjustment</t>
  </si>
  <si>
    <t>Accept 2026 One Percent Property Tax Adjustment</t>
  </si>
  <si>
    <t>Use portion of Banked Capacity in 2023</t>
  </si>
  <si>
    <t>Use portion of Banked Capacity in 2024</t>
  </si>
  <si>
    <t>Use portion of Banked Capacity in 2025</t>
  </si>
  <si>
    <t>Use portion of Banked Capacity in 2026</t>
  </si>
  <si>
    <t>City of Snohomish</t>
  </si>
  <si>
    <t>Human Resources</t>
  </si>
  <si>
    <t>Information Services</t>
  </si>
  <si>
    <t>Parks</t>
  </si>
  <si>
    <t>Select %</t>
  </si>
  <si>
    <t>Email Comments to:   james@snohomishwa.gov</t>
  </si>
  <si>
    <t>001</t>
  </si>
  <si>
    <t>Levy 2023 Stormwater Utility Tax</t>
  </si>
  <si>
    <t>Levy 2024 Stormwater Utility Tax</t>
  </si>
  <si>
    <t>Levy 2025 Stormwater Utility Tax</t>
  </si>
  <si>
    <t>Levy 2026 Stormwater Utility Tax</t>
  </si>
  <si>
    <t>Implement 2023 Solid Waste Administrative Fee</t>
  </si>
  <si>
    <t>Implement 2024 Solid Waste Administrative Fee</t>
  </si>
  <si>
    <t>Implement 2025 Solid Waste Administrative Fee</t>
  </si>
  <si>
    <t>Implement 2026 Solid Waste Administrative Fee</t>
  </si>
  <si>
    <t>Levy 2023 Cable TV Utility Tax</t>
  </si>
  <si>
    <t>Levy 2024 Cable TV Utility Tax</t>
  </si>
  <si>
    <t>Levy 2025 Cable TV Utility Tax</t>
  </si>
  <si>
    <t>Levy 2026 Cable TV Utility Tax</t>
  </si>
  <si>
    <r>
      <t>1</t>
    </r>
    <r>
      <rPr>
        <b/>
        <sz val="11"/>
        <rFont val="Times New Roman"/>
        <family val="1"/>
      </rPr>
      <t>he Solid Waste Administrative Fee is negotiated with the provider. The fee should be designed to recoup city costs of administering the franchise and for the right to use city streets, alleys, and other public properties for the operation of its business.</t>
    </r>
  </si>
  <si>
    <r>
      <t>2</t>
    </r>
    <r>
      <rPr>
        <b/>
        <sz val="11"/>
        <rFont val="Times New Roman"/>
        <family val="1"/>
      </rPr>
      <t>The city currently does not levy a Stormwater Uility tax. If the city were to levy a Stormwater Utility tax, there currently no limitations on the amount of the tax rate.</t>
    </r>
  </si>
  <si>
    <r>
      <t>3</t>
    </r>
    <r>
      <rPr>
        <b/>
        <sz val="11"/>
        <rFont val="Times New Roman"/>
        <family val="1"/>
      </rPr>
      <t>MRSC suggests that the Cable TV utility tax not to exceed other existing city utility tax rates, which currently are 6%.</t>
    </r>
  </si>
  <si>
    <r>
      <t>4</t>
    </r>
    <r>
      <rPr>
        <b/>
        <sz val="11"/>
        <rFont val="Times New Roman"/>
        <family val="1"/>
      </rPr>
      <t>The Washington State Constitution limits the total regular property levy tax increase to the lower of 1 percent (1%) or to the implicit price deflator of assessed valuation.</t>
    </r>
  </si>
  <si>
    <r>
      <t>5</t>
    </r>
    <r>
      <rPr>
        <b/>
        <sz val="11"/>
        <rFont val="Times New Roman"/>
        <family val="1"/>
      </rPr>
      <t xml:space="preserve">"Banked Capacity" refers to City Council action that reserved the annual 1% property tax increase versus levying the increase. </t>
    </r>
  </si>
  <si>
    <r>
      <t>Solid Waste Administrative Fee</t>
    </r>
    <r>
      <rPr>
        <b/>
        <u/>
        <vertAlign val="superscript"/>
        <sz val="11"/>
        <rFont val="Times New Roman"/>
        <family val="1"/>
      </rPr>
      <t>1</t>
    </r>
  </si>
  <si>
    <r>
      <t>Levy Stormwater Utility Tax</t>
    </r>
    <r>
      <rPr>
        <b/>
        <u/>
        <vertAlign val="superscript"/>
        <sz val="11"/>
        <rFont val="Times New Roman"/>
        <family val="1"/>
      </rPr>
      <t>2</t>
    </r>
  </si>
  <si>
    <r>
      <t>Levy Cable TV Utility Tax</t>
    </r>
    <r>
      <rPr>
        <b/>
        <u/>
        <vertAlign val="superscript"/>
        <sz val="11"/>
        <rFont val="Times New Roman"/>
        <family val="1"/>
      </rPr>
      <t>3</t>
    </r>
  </si>
  <si>
    <r>
      <t>1% Annual Property Tax Increase per Year</t>
    </r>
    <r>
      <rPr>
        <b/>
        <u/>
        <vertAlign val="superscript"/>
        <sz val="11"/>
        <rFont val="Times New Roman"/>
        <family val="1"/>
      </rPr>
      <t>4</t>
    </r>
  </si>
  <si>
    <t>001-020-514-30-35-00-000</t>
  </si>
  <si>
    <t>001-100-558-50-41-10-000</t>
  </si>
  <si>
    <t>001-100-558-50-49-10-000</t>
  </si>
  <si>
    <t>001-102-576-80-13-00-000</t>
  </si>
  <si>
    <t xml:space="preserve">   Building / Other Permits</t>
  </si>
  <si>
    <t xml:space="preserve">   Grants</t>
  </si>
  <si>
    <t xml:space="preserve">   State Shared</t>
  </si>
  <si>
    <t xml:space="preserve">   Cost Allocations</t>
  </si>
  <si>
    <t xml:space="preserve">   Charges For Services</t>
  </si>
  <si>
    <t>New Sources of Revenue</t>
  </si>
  <si>
    <t xml:space="preserve">   Solid Waste Administrative Fee</t>
  </si>
  <si>
    <t xml:space="preserve">   Stormwater Utility Tax</t>
  </si>
  <si>
    <t xml:space="preserve">   Cable Utility Tax</t>
  </si>
  <si>
    <t>001-100-524-20-41-10-000</t>
  </si>
  <si>
    <t>001-102-576-80-48-00-000</t>
  </si>
  <si>
    <t xml:space="preserve">  Salaries</t>
  </si>
  <si>
    <t xml:space="preserve">  Benefits</t>
  </si>
  <si>
    <t xml:space="preserve">  Supplies</t>
  </si>
  <si>
    <t xml:space="preserve">  Services</t>
  </si>
  <si>
    <t xml:space="preserve">  Capital</t>
  </si>
  <si>
    <t xml:space="preserve">  Transfers</t>
  </si>
  <si>
    <t xml:space="preserve">  Interfund Services</t>
  </si>
  <si>
    <t>Budget</t>
  </si>
  <si>
    <t>Public Works</t>
  </si>
  <si>
    <t>Community Services &amp; Economic Development</t>
  </si>
  <si>
    <t>HR</t>
  </si>
  <si>
    <t xml:space="preserve">   Decision Packets</t>
  </si>
  <si>
    <t xml:space="preserve">   Business Licenses &amp; Franchise Fees</t>
  </si>
  <si>
    <t>Planning</t>
  </si>
  <si>
    <t>Building Inspection</t>
  </si>
  <si>
    <t>Building</t>
  </si>
  <si>
    <t>2023 - 2024 Budget Decision Package</t>
  </si>
  <si>
    <t>Decision Package Title:</t>
  </si>
  <si>
    <t>Record Digitization</t>
  </si>
  <si>
    <t>Ranking</t>
  </si>
  <si>
    <r>
      <t>Item Description</t>
    </r>
    <r>
      <rPr>
        <sz val="12"/>
        <rFont val="Times New Roman"/>
        <family val="1"/>
      </rPr>
      <t xml:space="preserve">: </t>
    </r>
  </si>
  <si>
    <t>Department:</t>
  </si>
  <si>
    <t>General</t>
  </si>
  <si>
    <t>Division:</t>
  </si>
  <si>
    <t>Administration</t>
  </si>
  <si>
    <t>Fund    Name:</t>
  </si>
  <si>
    <t>Preparer Name:</t>
  </si>
  <si>
    <t>Rebekah Park</t>
  </si>
  <si>
    <t>Department Account Number:</t>
  </si>
  <si>
    <t>Council Goal/Task Action Item:</t>
  </si>
  <si>
    <t>What is the nature of the expenditure?</t>
  </si>
  <si>
    <t>On-going</t>
  </si>
  <si>
    <t>Temporary</t>
  </si>
  <si>
    <t>Is the Expenditure a Carryforward from the previous year?</t>
  </si>
  <si>
    <t>Yes</t>
  </si>
  <si>
    <t>Is the Expenditure Operating or Capital?</t>
  </si>
  <si>
    <t>Operating</t>
  </si>
  <si>
    <t>Is the Expenditure Mandatory?</t>
  </si>
  <si>
    <t>Decision Package Costs:</t>
  </si>
  <si>
    <t>Current
Budget</t>
  </si>
  <si>
    <t xml:space="preserve">  Salaries (11)</t>
  </si>
  <si>
    <t xml:space="preserve">  Overtime (12)</t>
  </si>
  <si>
    <t xml:space="preserve">  Benefits (23)</t>
  </si>
  <si>
    <t xml:space="preserve">  Uniforms (24)</t>
  </si>
  <si>
    <t xml:space="preserve">  Supplies (31)</t>
  </si>
  <si>
    <t xml:space="preserve">  Small Equipment (35)</t>
  </si>
  <si>
    <t xml:space="preserve">  Professional Services (41)</t>
  </si>
  <si>
    <t xml:space="preserve">  Communications (42)</t>
  </si>
  <si>
    <t xml:space="preserve">  Travel (43)</t>
  </si>
  <si>
    <t xml:space="preserve">  Advertising (44)</t>
  </si>
  <si>
    <t xml:space="preserve">  Rental/Lease (45)</t>
  </si>
  <si>
    <t xml:space="preserve">  Repair/Maintenance (48)</t>
  </si>
  <si>
    <t xml:space="preserve">  Ongoing Software Maintenance (48)</t>
  </si>
  <si>
    <t xml:space="preserve">  Miscellaneous (49)</t>
  </si>
  <si>
    <t xml:space="preserve">  Memberships/Subscriptions (49)</t>
  </si>
  <si>
    <t xml:space="preserve">  Training (49)</t>
  </si>
  <si>
    <t xml:space="preserve">  Software &amp; Licensing (64)</t>
  </si>
  <si>
    <t xml:space="preserve">  Capital/Equipment (64)</t>
  </si>
  <si>
    <t xml:space="preserve">  Other:</t>
  </si>
  <si>
    <t>Sub-Total</t>
  </si>
  <si>
    <t>Ending Cash:     Decrease (Increase)</t>
  </si>
  <si>
    <t>Grants/Contributions</t>
  </si>
  <si>
    <t>General Fund Subsidy</t>
  </si>
  <si>
    <t>New Revenue</t>
  </si>
  <si>
    <t>Other</t>
  </si>
  <si>
    <t>102</t>
  </si>
  <si>
    <t>Streets</t>
  </si>
  <si>
    <t>104</t>
  </si>
  <si>
    <t>Park Impact Fee</t>
  </si>
  <si>
    <t>107</t>
  </si>
  <si>
    <t>Visitor Promotion</t>
  </si>
  <si>
    <t>108</t>
  </si>
  <si>
    <t>PBIA</t>
  </si>
  <si>
    <t>125</t>
  </si>
  <si>
    <t>Traffic Impact Fee</t>
  </si>
  <si>
    <t>Transportation Benefit District</t>
  </si>
  <si>
    <t>140</t>
  </si>
  <si>
    <t>Snohomish Rescue Fund</t>
  </si>
  <si>
    <t>205</t>
  </si>
  <si>
    <t>Real Estate Excise Tax</t>
  </si>
  <si>
    <t>Municipal Capital Projects</t>
  </si>
  <si>
    <t>311</t>
  </si>
  <si>
    <t>Street Capital Projects</t>
  </si>
  <si>
    <t>401</t>
  </si>
  <si>
    <t>Water Utility</t>
  </si>
  <si>
    <t>402</t>
  </si>
  <si>
    <t>Wastewater Utility</t>
  </si>
  <si>
    <t>403</t>
  </si>
  <si>
    <t>Solid Waste</t>
  </si>
  <si>
    <t>404</t>
  </si>
  <si>
    <t>Stormwater Utility</t>
  </si>
  <si>
    <t>501</t>
  </si>
  <si>
    <t>Fleet &amp; Facilities</t>
  </si>
  <si>
    <t>502</t>
  </si>
  <si>
    <t>503</t>
  </si>
  <si>
    <t>Self-insurance</t>
  </si>
  <si>
    <t>505</t>
  </si>
  <si>
    <t>Equipment Replacement</t>
  </si>
  <si>
    <t>One-time</t>
  </si>
  <si>
    <t>No</t>
  </si>
  <si>
    <t>Total Decision Packages</t>
  </si>
  <si>
    <t>GENERAL FUND FORECAST MODEL FOR 2023 - 2024 Budget</t>
  </si>
  <si>
    <t>Return to Budget Calculator</t>
  </si>
  <si>
    <t>Baseline Adjustment</t>
  </si>
  <si>
    <t xml:space="preserve">To provide current requuired safety programs for staff and implmenting new programs for wellness and safety that meet gap needs in these areas. Examples of required items are PPE, hearing testing, and first aid &amp; CPR training. For Health and Wellness the City is developing an Employee Recognition program. </t>
  </si>
  <si>
    <t xml:space="preserve">HR  </t>
  </si>
  <si>
    <t>Goal #8 Optimize City Services</t>
  </si>
  <si>
    <t>Wellness (31)</t>
  </si>
  <si>
    <t>Supplies (31)</t>
  </si>
  <si>
    <t>Health &amp; Safety (49)</t>
  </si>
  <si>
    <t xml:space="preserve"> Miscellaneous (49)</t>
  </si>
  <si>
    <t>Community Engagement &amp; Strategic Initiatives</t>
  </si>
  <si>
    <t>Shari Ireton</t>
  </si>
  <si>
    <t>001-020-558-70</t>
  </si>
  <si>
    <t>Scott James</t>
  </si>
  <si>
    <t>001-180-515 &amp; 001-180-518</t>
  </si>
  <si>
    <t xml:space="preserve">  Alcohol Rehabilitation</t>
  </si>
  <si>
    <t xml:space="preserve">  PS Clean Air Agency</t>
  </si>
  <si>
    <t xml:space="preserve">  Economic Alliance Sno Co</t>
  </si>
  <si>
    <t xml:space="preserve">  Puget Sound Regional Council</t>
  </si>
  <si>
    <t xml:space="preserve">  Snohomish County Tomorrow</t>
  </si>
  <si>
    <t>Baseline adjustment includes increases for office supplies ($500), communications ($2,000), bank services charges ($2,000), and training/education ($2,200).</t>
  </si>
  <si>
    <t>001-040-514-23</t>
  </si>
  <si>
    <t xml:space="preserve">  Bank Service Charges (49)</t>
  </si>
  <si>
    <t>Planning and Development Services</t>
  </si>
  <si>
    <t>Comprehensive Plan Update</t>
  </si>
  <si>
    <t>Comp Plan Update</t>
  </si>
  <si>
    <t>Consultant assistance for the required update of the Comprehensive Plan by Dec. 2024.</t>
  </si>
  <si>
    <t>PDS</t>
  </si>
  <si>
    <t>Glen Pickus</t>
  </si>
  <si>
    <t>Goal 3: Support and Encourage Meaningful Community Engagement
Goal 4:  Provide, Expand, and Support a Range of Housing Options
Goal 10: Incorporate Strategic Elements into the Comprehensive Plan</t>
  </si>
  <si>
    <t>001-100-558-50-</t>
  </si>
  <si>
    <t>APA Membership</t>
  </si>
  <si>
    <t>Group membership in the American Planning Association for the seven Planning Commissioners</t>
  </si>
  <si>
    <t>Building Official Transition</t>
  </si>
  <si>
    <t>001-100-524-20</t>
  </si>
  <si>
    <t>Goal 8: Evaluate and Optimize City Services</t>
  </si>
  <si>
    <t>Baseline adjustment includes increase for staff training ($2,500) and associated travel costs ($1,000), office supplies ($2,250), and uniforms/safety equipment ($750)</t>
  </si>
  <si>
    <t>This money would be used if the City has to proactively abate a dangerous property situation.  While the need to do so has not occurred in the past five years the past amounts budgeted would not have allowed the City to take any effective action.</t>
  </si>
  <si>
    <t>Goal 2: Ensure and Provide for Public Safety</t>
  </si>
  <si>
    <t>Abatements</t>
  </si>
  <si>
    <t>2023 - 2024 Fleet Vehicle/Equipment Budget Decision Package</t>
  </si>
  <si>
    <t>Vehicle/Equipment:</t>
  </si>
  <si>
    <t xml:space="preserve">Equipment Replacement </t>
  </si>
  <si>
    <t>Tim Cross</t>
  </si>
  <si>
    <t>Establish a capital equipment fund and associated policy</t>
  </si>
  <si>
    <t>Replacement</t>
  </si>
  <si>
    <t>Is anticipate maintenance costs
covered by current budget?</t>
  </si>
  <si>
    <t xml:space="preserve">  Vehicle/Equipment Purchase - Including Sales Tax (64)</t>
  </si>
  <si>
    <t xml:space="preserve">  Vehicle/Equipment Prep Costs:</t>
  </si>
  <si>
    <t xml:space="preserve">  New Annual Repair &amp; Maintenance (48)</t>
  </si>
  <si>
    <t xml:space="preserve">  Vehicle/Equipment Annual Replacement Contributions</t>
  </si>
  <si>
    <t>New</t>
  </si>
  <si>
    <t>Parks Plan Update</t>
  </si>
  <si>
    <t>Facilities/Engineering</t>
  </si>
  <si>
    <t>Y. Monzaki</t>
  </si>
  <si>
    <t>Seasonal Workers</t>
  </si>
  <si>
    <t>Two seasonal workers to help keep up current LOS for street Dept.</t>
  </si>
  <si>
    <t>Improve and Maintain City Infrastructure</t>
  </si>
  <si>
    <t xml:space="preserve">  Temp/Seasonal Pay (13)</t>
  </si>
  <si>
    <t xml:space="preserve">  Decision Packages</t>
  </si>
  <si>
    <t>YE Estimate</t>
  </si>
  <si>
    <t xml:space="preserve">   Interest &amp; Miscellaneous</t>
  </si>
  <si>
    <t>GIS Coordinator/Specialist</t>
  </si>
  <si>
    <t>GIS Coordinator or Specialist</t>
  </si>
  <si>
    <t>GIS Specialist to create, maintain, and support of the City's GIS data and maps.  Estimated costs of salary, computing equipment, and software are included below.</t>
  </si>
  <si>
    <t>Dock Leong</t>
  </si>
  <si>
    <t>Requested Increase</t>
  </si>
  <si>
    <t>How is this Decision Package Funded?</t>
  </si>
  <si>
    <t xml:space="preserve">  Memberships National League of Cities</t>
  </si>
  <si>
    <t>Total New Expenses</t>
  </si>
  <si>
    <t>Baseline adjustment increase annual fees for 2% liquor profit contribution to County ($2,000), membership fees: Puget Sound Clean Air ($300), Economic Alliance Snohomish County ($1,500), Puget Sound Regional Council ($300), Snohomish County Tomorrow membership ($300) Add new memberships to National League of Cities &amp; ($1,200) &amp; AWC ($8,283).</t>
  </si>
  <si>
    <t xml:space="preserve">  Memberships Association of Washington Cities (AWC)</t>
  </si>
  <si>
    <t>State Grant</t>
  </si>
  <si>
    <t>Sales of Surplus Equipment</t>
  </si>
  <si>
    <t>Street Fund Interfund Transfer</t>
  </si>
  <si>
    <t>Increase Interfund Transfers</t>
  </si>
  <si>
    <t xml:space="preserve">  Interfund Transfer to Street Fund 102:</t>
  </si>
  <si>
    <t>Carnegie Facility</t>
  </si>
  <si>
    <t>Maintenance Worker</t>
  </si>
  <si>
    <t>Public Works/CESI</t>
  </si>
  <si>
    <t>Facilities</t>
  </si>
  <si>
    <t>Nova Heaton</t>
  </si>
  <si>
    <t>7/8 - Facility maintenance and improvements help improve city services and infrastructure.</t>
  </si>
  <si>
    <t xml:space="preserve">  Interfund Transfer to Equipment Replacement Fund 505</t>
  </si>
  <si>
    <t>Increase Carnegie Building and Facility Operations</t>
  </si>
  <si>
    <t>In order to increase levels of service in moving the Carnegie Building to more of a community asset, as well as increased citywide demands in the Facilities Division, this proposes adding a 1.0 FTE Maintenance Worker and associated costs.</t>
  </si>
  <si>
    <t>50% paid by Facilities Fund 501 and 50% by Carnegie Bldg cost center</t>
  </si>
  <si>
    <t>Non-departmental</t>
  </si>
  <si>
    <t>Council Goal #3 Support Community Engagement and Transparency</t>
  </si>
  <si>
    <t>Scanning and digitizing equipment/professional services-either renting a scanner for large files and/or hiring professional services to scan larger files, archiving office to implement records retention program. Lazerfiche and record digitization software</t>
  </si>
  <si>
    <t xml:space="preserve">  Other: (Safety Equipment)</t>
  </si>
  <si>
    <t>2023: EP21 Ford F350 $46,500, Ep48 Chev C1500 $46,000, EP41 Garland Trailer $6,000, EP20 Zero Turn mower replacement $17,000. 2024: EP45 Ford 150 Replacement $52,500, EP24 Batwing field mower replacement $86,000, EP208 Equipment trailer $15,000.Pilchuck irrigation pump replacement $35,000</t>
  </si>
  <si>
    <t>Removal or emergency pruning due to weather damage</t>
  </si>
  <si>
    <t xml:space="preserve">Tim Cross </t>
  </si>
  <si>
    <t>Harardous Trees</t>
  </si>
  <si>
    <t>PW Project Coordinator</t>
  </si>
  <si>
    <t>Support Public Works staff in coordinating projects, utility plans, bid and contract documents, and applying for grants. This position will seek to increase revenue and department efficiency, freeing up technical staff to work on design, maintenance and construction tasks.</t>
  </si>
  <si>
    <t>Maintain and Proactively Improve City Infrastructure</t>
  </si>
  <si>
    <t xml:space="preserve">  Other: (Safety Equiptment)</t>
  </si>
  <si>
    <t>Engineering Services CAP</t>
  </si>
  <si>
    <t>Split between 5 funds</t>
  </si>
  <si>
    <t>Public Works Project Coordinator</t>
  </si>
  <si>
    <t>Anticipated Street Fund 102 expenses are coming in higher than revenues for the 2023-2024 budget by $575,000. This request will balance the cash flow needs of the Street Fund.</t>
  </si>
  <si>
    <t>STRATEGIC OUTLOOK
CITY OF SNOHOMISH
GENERAL FUND FUND BALANCE
2021 - 2026 ANALYSIS</t>
  </si>
  <si>
    <t>Total General Fund Fund Balance</t>
  </si>
  <si>
    <t xml:space="preserve">General Fund Expenditures Only </t>
  </si>
  <si>
    <t>Fund Balance as a % of General Fund Expenditures</t>
  </si>
  <si>
    <t>001-020-518-10</t>
  </si>
  <si>
    <t>001-102-576-80-64-00-000</t>
  </si>
  <si>
    <t xml:space="preserve">  Merchant Services (49)</t>
  </si>
  <si>
    <t>Baseline adjustment include increases for professional association dues for all staff ($2,700), staff training ($3,300) and merchant services ($40,000). Note: merchant service fees are offset by fees assessed to bankcard users.</t>
  </si>
  <si>
    <t>The current building official is expected to retire mid-2023. This request to advance hire the replacement so that there is a 3 month overlap for cross-training, as well as a slight increase in plan review consulting services during the transition.</t>
  </si>
  <si>
    <t>Parks PROS</t>
  </si>
  <si>
    <t>Update the Parks PROS Plan.</t>
  </si>
  <si>
    <t>Annual Hazardous trees</t>
  </si>
  <si>
    <t>Information Services CAP</t>
  </si>
  <si>
    <t>502-170-518-81   Split between 5 funds via Information Services CAP</t>
  </si>
  <si>
    <t>Public Works Administraton</t>
  </si>
  <si>
    <t xml:space="preserve">  Uniforms (27)</t>
  </si>
  <si>
    <t>Revenue Growth / (Decline)</t>
  </si>
  <si>
    <t>Expense Growth / (Decline)</t>
  </si>
  <si>
    <t>Anticipated Under - Expenditure</t>
  </si>
  <si>
    <t>Baseline Adjustment for training, travel, professional memberships, and small equipment,for printing, postage, and professional services to support a City-wide 2023-24 Community Engagement Plan that will outline equitable and inclusive public education and participation strategies and tactics to inform and engage the community related to several City priorities</t>
  </si>
  <si>
    <t xml:space="preserve">  Postage (42)</t>
  </si>
  <si>
    <t xml:space="preserve">  Printing &amp; Mailing (41)</t>
  </si>
  <si>
    <r>
      <t>6</t>
    </r>
    <r>
      <rPr>
        <b/>
        <sz val="11"/>
        <rFont val="Times New Roman"/>
        <family val="1"/>
      </rPr>
      <t>To date, the City's "Banked Capacity" totals $1,069,795. When making your selections, your total "Banked" usage cannot exceed $1,069,795.</t>
    </r>
  </si>
  <si>
    <r>
      <t>Utilize Portion of "Banked Capacity</t>
    </r>
    <r>
      <rPr>
        <b/>
        <u/>
        <vertAlign val="superscript"/>
        <sz val="11"/>
        <rFont val="Times New Roman"/>
        <family val="1"/>
      </rPr>
      <t>5</t>
    </r>
    <r>
      <rPr>
        <b/>
        <u/>
        <sz val="11"/>
        <rFont val="Times New Roman"/>
        <family val="1"/>
      </rPr>
      <t>" (Up to $1,069,795)</t>
    </r>
    <r>
      <rPr>
        <b/>
        <u/>
        <vertAlign val="superscript"/>
        <sz val="11"/>
        <rFont val="Times New Roman"/>
        <family val="1"/>
      </rPr>
      <t>6</t>
    </r>
  </si>
  <si>
    <t>General Fund Budget Calculator for 2023 - 2024 Proposed Budget</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</si>
</sst>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5" formatCode="&quot;$&quot;#,##0_);\(&quot;$&quot;#,##0\)"/>
    <numFmt numFmtId="6" formatCode="&quot;$&quot;#,##0_);[Red]\(&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quot;$&quot;#,##0.0000_);\(&quot;$&quot;#,##0.0000\)"/>
    <numFmt numFmtId="168" formatCode="0.0000%"/>
  </numFmts>
  <fonts count="72" x14ac:knownFonts="1">
    <font>
      <sz val="11"/>
      <color theme="1"/>
      <name val="Calibri"/>
      <family val="2"/>
      <scheme val="minor"/>
    </font>
    <font>
      <sz val="11"/>
      <color theme="1"/>
      <name val="Calibri"/>
      <family val="2"/>
      <scheme val="minor"/>
    </font>
    <font>
      <sz val="10"/>
      <color indexed="8"/>
      <name val="Times New Roman"/>
      <family val="1"/>
    </font>
    <font>
      <sz val="10"/>
      <name val="Arial"/>
      <family val="2"/>
    </font>
    <font>
      <sz val="10"/>
      <name val="Times New Roman"/>
      <family val="1"/>
    </font>
    <font>
      <sz val="12"/>
      <name val="Times New Roman"/>
      <family val="1"/>
    </font>
    <font>
      <b/>
      <sz val="14"/>
      <name val="Times New Roman"/>
      <family val="1"/>
    </font>
    <font>
      <b/>
      <sz val="10"/>
      <name val="Times New Roman"/>
      <family val="1"/>
    </font>
    <font>
      <b/>
      <sz val="18"/>
      <name val="Times New Roman"/>
      <family val="1"/>
    </font>
    <font>
      <b/>
      <sz val="12"/>
      <name val="Times New Roman"/>
      <family val="1"/>
    </font>
    <font>
      <sz val="11"/>
      <color theme="1"/>
      <name val="Times New Roman"/>
      <family val="1"/>
    </font>
    <font>
      <b/>
      <sz val="10"/>
      <color indexed="8"/>
      <name val="Times New Roman"/>
      <family val="1"/>
    </font>
    <font>
      <sz val="10"/>
      <color indexed="8"/>
      <name val="Arial"/>
      <family val="2"/>
    </font>
    <font>
      <sz val="11"/>
      <name val="Times New Roman"/>
      <family val="1"/>
    </font>
    <font>
      <u/>
      <sz val="11"/>
      <color theme="10"/>
      <name val="Calibri"/>
      <family val="2"/>
      <scheme val="minor"/>
    </font>
    <font>
      <b/>
      <sz val="12"/>
      <color theme="1"/>
      <name val="Times New Roman"/>
      <family val="1"/>
    </font>
    <font>
      <sz val="10"/>
      <color theme="1"/>
      <name val="Calibri"/>
      <family val="2"/>
      <scheme val="minor"/>
    </font>
    <font>
      <sz val="10"/>
      <color theme="1"/>
      <name val="Times New Roman"/>
      <family val="1"/>
    </font>
    <font>
      <b/>
      <sz val="10"/>
      <color theme="1"/>
      <name val="Times New Roman"/>
      <family val="1"/>
    </font>
    <font>
      <u/>
      <sz val="10"/>
      <color indexed="12"/>
      <name val="Arial"/>
      <family val="2"/>
    </font>
    <font>
      <sz val="12"/>
      <name val="Arial"/>
      <family val="2"/>
    </font>
    <font>
      <b/>
      <i/>
      <sz val="12"/>
      <name val="Times New Roman"/>
      <family val="1"/>
    </font>
    <font>
      <u/>
      <sz val="11"/>
      <color theme="10"/>
      <name val="Times New Roman"/>
      <family val="1"/>
    </font>
    <font>
      <b/>
      <sz val="11"/>
      <name val="Times New Roman"/>
      <family val="1"/>
    </font>
    <font>
      <sz val="12"/>
      <color theme="1"/>
      <name val="Times New Roman"/>
      <family val="1"/>
    </font>
    <font>
      <u/>
      <sz val="10"/>
      <color theme="10"/>
      <name val="Calibri"/>
      <family val="2"/>
      <scheme val="minor"/>
    </font>
    <font>
      <u/>
      <sz val="10"/>
      <color theme="10"/>
      <name val="Times New Roman"/>
      <family val="1"/>
    </font>
    <font>
      <b/>
      <sz val="16"/>
      <name val="Times New Roman"/>
      <family val="1"/>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Arial"/>
      <family val="2"/>
    </font>
    <font>
      <b/>
      <sz val="11"/>
      <color theme="1"/>
      <name val="Calibri"/>
      <family val="2"/>
      <scheme val="minor"/>
    </font>
    <font>
      <b/>
      <u/>
      <sz val="10"/>
      <name val="Times New Roman"/>
      <family val="1"/>
    </font>
    <font>
      <sz val="10"/>
      <name val="Arial"/>
      <family val="2"/>
    </font>
    <font>
      <b/>
      <u/>
      <sz val="11"/>
      <name val="Times New Roman"/>
      <family val="1"/>
    </font>
    <font>
      <b/>
      <u/>
      <sz val="12"/>
      <name val="Times New Roman"/>
      <family val="1"/>
    </font>
    <font>
      <b/>
      <u/>
      <sz val="14"/>
      <name val="Times New Roman"/>
      <family val="1"/>
    </font>
    <font>
      <b/>
      <u/>
      <vertAlign val="superscript"/>
      <sz val="11"/>
      <name val="Times New Roman"/>
      <family val="1"/>
    </font>
    <font>
      <u/>
      <sz val="11"/>
      <color indexed="12"/>
      <name val="Times New Roman"/>
      <family val="1"/>
    </font>
    <font>
      <vertAlign val="superscript"/>
      <sz val="11"/>
      <name val="Times New Roman"/>
      <family val="1"/>
    </font>
    <font>
      <sz val="10"/>
      <color indexed="8"/>
      <name val="Arial"/>
      <family val="2"/>
    </font>
    <font>
      <sz val="10"/>
      <color indexed="8"/>
      <name val="Arial"/>
      <family val="2"/>
    </font>
    <font>
      <i/>
      <sz val="9"/>
      <color theme="1"/>
      <name val="Times New Roman"/>
      <family val="1"/>
    </font>
    <font>
      <sz val="10"/>
      <color indexed="8"/>
      <name val="Arial"/>
      <family val="2"/>
    </font>
    <font>
      <sz val="10"/>
      <color indexed="8"/>
      <name val="Arial"/>
      <family val="2"/>
    </font>
    <font>
      <b/>
      <vertAlign val="superscript"/>
      <sz val="11"/>
      <name val="Times New Roman"/>
      <family val="1"/>
    </font>
    <font>
      <sz val="14"/>
      <name val="Times New Roman"/>
      <family val="1"/>
    </font>
    <font>
      <sz val="18"/>
      <name val="Times New Roman"/>
      <family val="1"/>
    </font>
    <font>
      <sz val="12"/>
      <name val="Times New Roman"/>
      <family val="1"/>
    </font>
    <font>
      <b/>
      <sz val="10.7"/>
      <name val="Times New Roman"/>
      <family val="1"/>
    </font>
    <font>
      <i/>
      <sz val="10"/>
      <name val="Times New Roman"/>
      <family val="1"/>
    </font>
    <font>
      <sz val="9"/>
      <name val="Times New Roman"/>
      <family val="1"/>
    </font>
    <font>
      <b/>
      <sz val="9"/>
      <name val="Times New Roman"/>
      <family val="1"/>
    </font>
    <font>
      <sz val="12"/>
      <name val="Times New Roman"/>
      <family val="1"/>
    </font>
    <font>
      <sz val="12"/>
      <name val="Times New Roman"/>
      <family val="1"/>
    </font>
    <font>
      <sz val="18"/>
      <color rgb="FFFF0000"/>
      <name val="Times New Roman"/>
      <family val="1"/>
    </font>
  </fonts>
  <fills count="37">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indexed="13"/>
        <bgColor indexed="9"/>
      </patternFill>
    </fill>
    <fill>
      <patternFill patternType="solid">
        <fgColor indexed="34"/>
        <bgColor indexed="64"/>
      </patternFill>
    </fill>
    <fill>
      <patternFill patternType="solid">
        <fgColor theme="5" tint="0.59999389629810485"/>
        <bgColor indexed="64"/>
      </patternFill>
    </fill>
    <fill>
      <patternFill patternType="solid">
        <fgColor rgb="FF00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9"/>
      </patternFill>
    </fill>
    <fill>
      <patternFill patternType="solid">
        <fgColor theme="0" tint="-4.9989318521683403E-2"/>
        <bgColor indexed="22"/>
      </patternFill>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rgb="FFEBF1DE"/>
        <bgColor rgb="FF000000"/>
      </patternFill>
    </fill>
    <fill>
      <patternFill patternType="solid">
        <fgColor rgb="FFF2F2F2"/>
        <bgColor rgb="FF000000"/>
      </patternFill>
    </fill>
  </fills>
  <borders count="54">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bottom/>
      <diagonal/>
    </border>
    <border>
      <left/>
      <right/>
      <top style="thin">
        <color indexed="64"/>
      </top>
      <bottom style="double">
        <color indexed="64"/>
      </bottom>
      <diagonal/>
    </border>
    <border>
      <left/>
      <right/>
      <top/>
      <bottom style="medium">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
      <left/>
      <right/>
      <top/>
      <bottom style="double">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double">
        <color indexed="64"/>
      </bottom>
      <diagonal/>
    </border>
    <border>
      <left/>
      <right style="thin">
        <color auto="1"/>
      </right>
      <top style="thin">
        <color auto="1"/>
      </top>
      <bottom/>
      <diagonal/>
    </border>
    <border>
      <left style="thin">
        <color auto="1"/>
      </left>
      <right/>
      <top style="thin">
        <color auto="1"/>
      </top>
      <bottom/>
      <diagonal/>
    </border>
    <border>
      <left/>
      <right/>
      <top style="thin">
        <color indexed="64"/>
      </top>
      <bottom/>
      <diagonal/>
    </border>
    <border>
      <left style="thin">
        <color indexed="64"/>
      </left>
      <right/>
      <top style="double">
        <color indexed="64"/>
      </top>
      <bottom/>
      <diagonal/>
    </border>
    <border>
      <left/>
      <right style="medium">
        <color indexed="64"/>
      </right>
      <top/>
      <bottom style="thin">
        <color indexed="64"/>
      </bottom>
      <diagonal/>
    </border>
  </borders>
  <cellStyleXfs count="13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xf numFmtId="0" fontId="3" fillId="0" borderId="0"/>
    <xf numFmtId="0" fontId="14" fillId="0" borderId="0" applyNumberFormat="0" applyFill="0" applyBorder="0" applyAlignment="0" applyProtection="0"/>
    <xf numFmtId="0" fontId="12" fillId="0" borderId="0">
      <alignment vertical="top"/>
    </xf>
    <xf numFmtId="0" fontId="3" fillId="0" borderId="0"/>
    <xf numFmtId="43" fontId="3" fillId="0" borderId="0" applyFont="0" applyFill="0" applyBorder="0" applyAlignment="0" applyProtection="0"/>
    <xf numFmtId="9" fontId="3" fillId="0" borderId="0" applyFont="0" applyFill="0" applyBorder="0" applyAlignment="0" applyProtection="0"/>
    <xf numFmtId="0" fontId="28" fillId="0" borderId="0"/>
    <xf numFmtId="44" fontId="3" fillId="0" borderId="0" applyFont="0" applyFill="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2" fillId="26" borderId="27" applyNumberFormat="0" applyAlignment="0" applyProtection="0"/>
    <xf numFmtId="0" fontId="32" fillId="26" borderId="27" applyNumberFormat="0" applyAlignment="0" applyProtection="0"/>
    <xf numFmtId="0" fontId="33" fillId="27" borderId="28" applyNumberFormat="0" applyAlignment="0" applyProtection="0"/>
    <xf numFmtId="0" fontId="33" fillId="27" borderId="28"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6" fillId="0" borderId="29" applyNumberFormat="0" applyFill="0" applyAlignment="0" applyProtection="0"/>
    <xf numFmtId="0" fontId="36" fillId="0" borderId="29" applyNumberFormat="0" applyFill="0" applyAlignment="0" applyProtection="0"/>
    <xf numFmtId="0" fontId="37" fillId="0" borderId="30" applyNumberFormat="0" applyFill="0" applyAlignment="0" applyProtection="0"/>
    <xf numFmtId="0" fontId="37" fillId="0" borderId="30" applyNumberFormat="0" applyFill="0" applyAlignment="0" applyProtection="0"/>
    <xf numFmtId="0" fontId="38" fillId="0" borderId="31" applyNumberFormat="0" applyFill="0" applyAlignment="0" applyProtection="0"/>
    <xf numFmtId="0" fontId="38" fillId="0" borderId="31" applyNumberForma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19" fillId="0" borderId="0" applyNumberFormat="0" applyFill="0" applyBorder="0" applyAlignment="0" applyProtection="0">
      <alignment vertical="top"/>
      <protection locked="0"/>
    </xf>
    <xf numFmtId="0" fontId="39" fillId="13" borderId="27" applyNumberFormat="0" applyAlignment="0" applyProtection="0"/>
    <xf numFmtId="0" fontId="39" fillId="13" borderId="27" applyNumberFormat="0" applyAlignment="0" applyProtection="0"/>
    <xf numFmtId="0" fontId="40" fillId="0" borderId="32" applyNumberFormat="0" applyFill="0" applyAlignment="0" applyProtection="0"/>
    <xf numFmtId="0" fontId="40" fillId="0" borderId="32" applyNumberFormat="0" applyFill="0" applyAlignment="0" applyProtection="0"/>
    <xf numFmtId="0" fontId="41" fillId="28" borderId="0" applyNumberFormat="0" applyBorder="0" applyAlignment="0" applyProtection="0"/>
    <xf numFmtId="0" fontId="41" fillId="28" borderId="0" applyNumberFormat="0" applyBorder="0" applyAlignment="0" applyProtection="0"/>
    <xf numFmtId="0" fontId="5" fillId="0" borderId="0"/>
    <xf numFmtId="0" fontId="5" fillId="0" borderId="0"/>
    <xf numFmtId="0" fontId="12" fillId="0" borderId="0">
      <alignment vertical="top"/>
    </xf>
    <xf numFmtId="0" fontId="5" fillId="0" borderId="0"/>
    <xf numFmtId="0" fontId="5" fillId="0" borderId="0"/>
    <xf numFmtId="0" fontId="5" fillId="0" borderId="0"/>
    <xf numFmtId="0" fontId="5" fillId="0" borderId="0"/>
    <xf numFmtId="0" fontId="3" fillId="0" borderId="0"/>
    <xf numFmtId="0" fontId="3" fillId="0" borderId="0"/>
    <xf numFmtId="0" fontId="1" fillId="0" borderId="0"/>
    <xf numFmtId="0" fontId="5" fillId="0" borderId="0"/>
    <xf numFmtId="0" fontId="4" fillId="29" borderId="33" applyNumberFormat="0" applyFont="0" applyAlignment="0" applyProtection="0"/>
    <xf numFmtId="0" fontId="4" fillId="29" borderId="33" applyNumberFormat="0" applyFont="0" applyAlignment="0" applyProtection="0"/>
    <xf numFmtId="0" fontId="42" fillId="26" borderId="34" applyNumberFormat="0" applyAlignment="0" applyProtection="0"/>
    <xf numFmtId="0" fontId="42" fillId="26" borderId="34" applyNumberFormat="0" applyAlignment="0" applyProtection="0"/>
    <xf numFmtId="9" fontId="3" fillId="0" borderId="0" applyFont="0" applyFill="0" applyBorder="0" applyAlignment="0" applyProtection="0"/>
    <xf numFmtId="9" fontId="5" fillId="0" borderId="0" applyFon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4" fillId="0" borderId="35" applyNumberFormat="0" applyFill="0" applyAlignment="0" applyProtection="0"/>
    <xf numFmtId="0" fontId="44" fillId="0" borderId="35" applyNumberFormat="0" applyFill="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3" fillId="0" borderId="0"/>
    <xf numFmtId="0" fontId="49" fillId="0" borderId="0"/>
    <xf numFmtId="0" fontId="56" fillId="0" borderId="0">
      <alignment vertical="top"/>
    </xf>
    <xf numFmtId="43" fontId="5" fillId="0" borderId="0" applyFont="0" applyFill="0" applyBorder="0" applyAlignment="0" applyProtection="0"/>
    <xf numFmtId="0" fontId="57" fillId="0" borderId="0">
      <alignment vertical="top"/>
    </xf>
    <xf numFmtId="0" fontId="59" fillId="0" borderId="0">
      <alignment vertical="top"/>
    </xf>
    <xf numFmtId="0" fontId="12" fillId="0" borderId="0">
      <alignment vertical="top"/>
    </xf>
    <xf numFmtId="0" fontId="3" fillId="0" borderId="0"/>
    <xf numFmtId="0" fontId="12" fillId="0" borderId="0">
      <alignment vertical="top"/>
    </xf>
    <xf numFmtId="0" fontId="12" fillId="0" borderId="0">
      <alignment vertical="top"/>
    </xf>
    <xf numFmtId="0" fontId="60" fillId="0" borderId="0">
      <alignment vertical="top"/>
    </xf>
    <xf numFmtId="0" fontId="12" fillId="0" borderId="0">
      <alignment vertical="top"/>
    </xf>
    <xf numFmtId="0" fontId="46" fillId="0" borderId="0"/>
    <xf numFmtId="43" fontId="46" fillId="0" borderId="0" applyFont="0" applyFill="0" applyBorder="0" applyAlignment="0" applyProtection="0"/>
    <xf numFmtId="9" fontId="46" fillId="0" borderId="0" applyFont="0" applyFill="0" applyBorder="0" applyAlignment="0" applyProtection="0"/>
    <xf numFmtId="0" fontId="64" fillId="0" borderId="0"/>
    <xf numFmtId="9" fontId="64" fillId="0" borderId="0" applyFont="0" applyFill="0" applyBorder="0" applyAlignment="0" applyProtection="0"/>
  </cellStyleXfs>
  <cellXfs count="568">
    <xf numFmtId="0" fontId="0" fillId="0" borderId="0" xfId="0"/>
    <xf numFmtId="37" fontId="2" fillId="0" borderId="0" xfId="0" quotePrefix="1" applyNumberFormat="1" applyFont="1" applyFill="1" applyBorder="1" applyAlignment="1">
      <alignment horizontal="center" vertical="top" wrapText="1"/>
    </xf>
    <xf numFmtId="39" fontId="2" fillId="0" borderId="0" xfId="0" applyNumberFormat="1" applyFont="1" applyAlignment="1">
      <alignment vertical="top"/>
    </xf>
    <xf numFmtId="37" fontId="4" fillId="0" borderId="4" xfId="4" quotePrefix="1" applyNumberFormat="1" applyFont="1" applyFill="1" applyBorder="1" applyAlignment="1">
      <alignment horizontal="center"/>
    </xf>
    <xf numFmtId="37" fontId="4" fillId="0" borderId="4" xfId="4" quotePrefix="1" applyNumberFormat="1" applyFont="1" applyFill="1" applyBorder="1" applyAlignment="1">
      <alignment horizontal="center" wrapText="1"/>
    </xf>
    <xf numFmtId="0" fontId="4" fillId="0" borderId="0" xfId="4" applyFont="1" applyFill="1" applyBorder="1"/>
    <xf numFmtId="0" fontId="6" fillId="0" borderId="0" xfId="4" applyFont="1" applyBorder="1"/>
    <xf numFmtId="0" fontId="7" fillId="0" borderId="0" xfId="4" applyFont="1" applyBorder="1"/>
    <xf numFmtId="0" fontId="2" fillId="0" borderId="0" xfId="0" applyFont="1" applyFill="1" applyBorder="1" applyAlignment="1">
      <alignment vertical="top"/>
    </xf>
    <xf numFmtId="0" fontId="10" fillId="0" borderId="0" xfId="0" applyFont="1"/>
    <xf numFmtId="0" fontId="2" fillId="0" borderId="0" xfId="0" applyFont="1" applyAlignment="1">
      <alignment vertical="top"/>
    </xf>
    <xf numFmtId="0" fontId="2" fillId="0" borderId="0" xfId="0" quotePrefix="1" applyFont="1" applyAlignment="1">
      <alignment horizontal="center" vertical="top"/>
    </xf>
    <xf numFmtId="0" fontId="14" fillId="0" borderId="0" xfId="6"/>
    <xf numFmtId="164" fontId="2" fillId="0" borderId="0" xfId="1" applyNumberFormat="1" applyFont="1" applyAlignment="1">
      <alignment vertical="top"/>
    </xf>
    <xf numFmtId="0" fontId="2" fillId="3" borderId="4" xfId="0" quotePrefix="1" applyFont="1" applyFill="1" applyBorder="1" applyAlignment="1">
      <alignment horizontal="center" vertical="top"/>
    </xf>
    <xf numFmtId="0" fontId="2" fillId="3" borderId="4" xfId="0" quotePrefix="1" applyFont="1" applyFill="1" applyBorder="1" applyAlignment="1">
      <alignment horizontal="center" vertical="top" wrapText="1"/>
    </xf>
    <xf numFmtId="0" fontId="2" fillId="3" borderId="4" xfId="0" applyFont="1" applyFill="1" applyBorder="1" applyAlignment="1">
      <alignment horizontal="center" vertical="top"/>
    </xf>
    <xf numFmtId="37" fontId="2" fillId="0" borderId="4" xfId="0" applyNumberFormat="1" applyFont="1" applyFill="1" applyBorder="1" applyAlignment="1">
      <alignment vertical="top"/>
    </xf>
    <xf numFmtId="37" fontId="2" fillId="0" borderId="4" xfId="0" applyNumberFormat="1" applyFont="1" applyBorder="1" applyAlignment="1">
      <alignment vertical="top"/>
    </xf>
    <xf numFmtId="37" fontId="2" fillId="0" borderId="4" xfId="0" applyNumberFormat="1" applyFont="1" applyBorder="1" applyAlignment="1">
      <alignment horizontal="right" vertical="top"/>
    </xf>
    <xf numFmtId="0" fontId="2" fillId="4" borderId="4" xfId="0" applyFont="1" applyFill="1" applyBorder="1" applyAlignment="1">
      <alignment horizontal="right" vertical="top"/>
    </xf>
    <xf numFmtId="37" fontId="2" fillId="4" borderId="4" xfId="0" applyNumberFormat="1" applyFont="1" applyFill="1" applyBorder="1" applyAlignment="1">
      <alignment vertical="top"/>
    </xf>
    <xf numFmtId="37" fontId="2" fillId="0" borderId="0" xfId="0" applyNumberFormat="1" applyFont="1" applyAlignment="1">
      <alignment vertical="top"/>
    </xf>
    <xf numFmtId="0" fontId="0" fillId="0" borderId="0" xfId="0" applyAlignment="1">
      <alignment vertical="top"/>
    </xf>
    <xf numFmtId="39" fontId="2" fillId="0" borderId="0" xfId="0" applyNumberFormat="1" applyFont="1" applyAlignment="1">
      <alignment horizontal="right" vertical="top"/>
    </xf>
    <xf numFmtId="166" fontId="2" fillId="0" borderId="0" xfId="3" applyNumberFormat="1" applyFont="1" applyAlignment="1">
      <alignment vertical="top"/>
    </xf>
    <xf numFmtId="166" fontId="2" fillId="0" borderId="0" xfId="3" applyNumberFormat="1" applyFont="1" applyBorder="1" applyAlignment="1">
      <alignment vertical="top"/>
    </xf>
    <xf numFmtId="9" fontId="2" fillId="0" borderId="4" xfId="0" applyNumberFormat="1" applyFont="1" applyBorder="1" applyAlignment="1">
      <alignment vertical="top"/>
    </xf>
    <xf numFmtId="37" fontId="2" fillId="3" borderId="4" xfId="0" applyNumberFormat="1" applyFont="1" applyFill="1" applyBorder="1" applyAlignment="1">
      <alignment horizontal="right" vertical="top"/>
    </xf>
    <xf numFmtId="9" fontId="2" fillId="3" borderId="4" xfId="0" applyNumberFormat="1" applyFont="1" applyFill="1" applyBorder="1" applyAlignment="1">
      <alignment vertical="top"/>
    </xf>
    <xf numFmtId="37" fontId="2" fillId="0" borderId="0" xfId="0" applyNumberFormat="1" applyFont="1" applyBorder="1" applyAlignment="1">
      <alignment vertical="top"/>
    </xf>
    <xf numFmtId="0" fontId="16" fillId="0" borderId="0" xfId="0" applyFont="1"/>
    <xf numFmtId="0" fontId="14" fillId="0" borderId="0" xfId="6" applyBorder="1"/>
    <xf numFmtId="37" fontId="2" fillId="0" borderId="0" xfId="0" applyNumberFormat="1" applyFont="1" applyFill="1" applyBorder="1" applyAlignment="1">
      <alignment vertical="top"/>
    </xf>
    <xf numFmtId="0" fontId="2" fillId="0" borderId="0" xfId="0" quotePrefix="1" applyFont="1" applyFill="1" applyBorder="1" applyAlignment="1">
      <alignment horizontal="center" vertical="top"/>
    </xf>
    <xf numFmtId="0" fontId="2" fillId="0" borderId="0" xfId="0" quotePrefix="1" applyFont="1" applyFill="1" applyBorder="1" applyAlignment="1">
      <alignment horizontal="center" vertical="top" wrapText="1"/>
    </xf>
    <xf numFmtId="0" fontId="2" fillId="0" borderId="0" xfId="0" applyFont="1" applyFill="1" applyBorder="1" applyAlignment="1">
      <alignment horizontal="center" vertical="top"/>
    </xf>
    <xf numFmtId="37" fontId="2" fillId="0" borderId="0" xfId="0" applyNumberFormat="1" applyFont="1" applyFill="1" applyBorder="1" applyAlignment="1">
      <alignment horizontal="right" vertical="top"/>
    </xf>
    <xf numFmtId="37" fontId="17" fillId="0" borderId="0" xfId="0" applyNumberFormat="1" applyFont="1" applyFill="1" applyBorder="1"/>
    <xf numFmtId="39" fontId="2" fillId="0" borderId="0" xfId="0" applyNumberFormat="1" applyFont="1" applyFill="1" applyBorder="1" applyAlignment="1">
      <alignment vertical="top"/>
    </xf>
    <xf numFmtId="165" fontId="4" fillId="0" borderId="0" xfId="0" applyNumberFormat="1" applyFont="1" applyFill="1" applyBorder="1" applyAlignment="1"/>
    <xf numFmtId="0" fontId="7" fillId="0" borderId="0" xfId="4" applyFont="1" applyFill="1" applyBorder="1" applyAlignment="1">
      <alignment horizontal="right"/>
    </xf>
    <xf numFmtId="165" fontId="4" fillId="0" borderId="0" xfId="2" applyNumberFormat="1" applyFont="1" applyFill="1" applyBorder="1" applyAlignment="1"/>
    <xf numFmtId="0" fontId="2" fillId="0" borderId="4" xfId="0" applyFont="1" applyBorder="1" applyAlignment="1">
      <alignment vertical="top"/>
    </xf>
    <xf numFmtId="37" fontId="4" fillId="0" borderId="0" xfId="4" quotePrefix="1" applyNumberFormat="1" applyFont="1" applyFill="1" applyBorder="1" applyAlignment="1">
      <alignment horizontal="center"/>
    </xf>
    <xf numFmtId="37" fontId="4" fillId="0" borderId="0" xfId="4" quotePrefix="1" applyNumberFormat="1" applyFont="1" applyFill="1" applyBorder="1" applyAlignment="1">
      <alignment horizontal="center" wrapText="1"/>
    </xf>
    <xf numFmtId="165" fontId="2" fillId="0" borderId="0" xfId="0" applyNumberFormat="1" applyFont="1" applyFill="1" applyBorder="1" applyAlignment="1">
      <alignment vertical="top"/>
    </xf>
    <xf numFmtId="165" fontId="2" fillId="0" borderId="0" xfId="2" applyNumberFormat="1" applyFont="1" applyFill="1" applyBorder="1" applyAlignment="1">
      <alignment vertical="top"/>
    </xf>
    <xf numFmtId="165" fontId="2" fillId="0" borderId="0" xfId="0" applyNumberFormat="1" applyFont="1" applyFill="1" applyBorder="1" applyAlignment="1"/>
    <xf numFmtId="0" fontId="4" fillId="0" borderId="0" xfId="4" applyFont="1" applyFill="1" applyBorder="1" applyAlignment="1"/>
    <xf numFmtId="0" fontId="17" fillId="0" borderId="0" xfId="0" applyFont="1"/>
    <xf numFmtId="0" fontId="17" fillId="0" borderId="0" xfId="0" applyFont="1" applyFill="1" applyBorder="1"/>
    <xf numFmtId="0" fontId="3" fillId="0" borderId="0" xfId="0" applyFont="1" applyFill="1" applyBorder="1"/>
    <xf numFmtId="0" fontId="20" fillId="2" borderId="5" xfId="0" applyFont="1" applyFill="1" applyBorder="1" applyAlignment="1">
      <alignment horizontal="center"/>
    </xf>
    <xf numFmtId="0" fontId="9" fillId="2" borderId="5" xfId="0" applyFont="1" applyFill="1" applyBorder="1" applyAlignment="1">
      <alignment horizontal="center"/>
    </xf>
    <xf numFmtId="0" fontId="9" fillId="2" borderId="6" xfId="0" applyFont="1" applyFill="1" applyBorder="1" applyAlignment="1">
      <alignment horizontal="center"/>
    </xf>
    <xf numFmtId="0" fontId="9" fillId="5" borderId="18" xfId="0" applyFont="1" applyFill="1" applyBorder="1" applyAlignment="1">
      <alignment horizontal="center" vertical="center"/>
    </xf>
    <xf numFmtId="0" fontId="9" fillId="5" borderId="17" xfId="0" applyFont="1" applyFill="1" applyBorder="1" applyAlignment="1">
      <alignment horizontal="center" vertical="center"/>
    </xf>
    <xf numFmtId="0" fontId="9" fillId="0" borderId="13" xfId="0" applyFont="1" applyBorder="1"/>
    <xf numFmtId="0" fontId="21" fillId="0" borderId="13" xfId="0" applyFont="1" applyBorder="1"/>
    <xf numFmtId="0" fontId="9" fillId="0" borderId="5" xfId="0" applyFont="1" applyFill="1" applyBorder="1" applyAlignment="1">
      <alignment horizontal="center"/>
    </xf>
    <xf numFmtId="0" fontId="9" fillId="0" borderId="7" xfId="0" applyFont="1" applyFill="1" applyBorder="1" applyAlignment="1">
      <alignment horizontal="center"/>
    </xf>
    <xf numFmtId="164" fontId="5" fillId="0" borderId="7" xfId="1" applyNumberFormat="1" applyFont="1" applyFill="1" applyBorder="1" applyAlignment="1">
      <alignment horizontal="center"/>
    </xf>
    <xf numFmtId="164" fontId="5" fillId="0" borderId="13" xfId="1" applyNumberFormat="1" applyFont="1" applyFill="1" applyBorder="1" applyAlignment="1"/>
    <xf numFmtId="164" fontId="5" fillId="0" borderId="9" xfId="1" applyNumberFormat="1" applyFont="1" applyFill="1" applyBorder="1" applyAlignment="1"/>
    <xf numFmtId="0" fontId="9" fillId="0" borderId="19" xfId="0" applyFont="1" applyBorder="1"/>
    <xf numFmtId="164" fontId="5" fillId="0" borderId="20" xfId="1" applyNumberFormat="1" applyFont="1" applyFill="1" applyBorder="1"/>
    <xf numFmtId="164" fontId="5" fillId="0" borderId="9" xfId="1" applyNumberFormat="1" applyFont="1" applyFill="1" applyBorder="1"/>
    <xf numFmtId="164" fontId="5" fillId="0" borderId="13" xfId="1" applyNumberFormat="1" applyFont="1" applyFill="1" applyBorder="1"/>
    <xf numFmtId="5" fontId="5" fillId="0" borderId="13" xfId="3" applyNumberFormat="1" applyFont="1" applyFill="1" applyBorder="1"/>
    <xf numFmtId="0" fontId="9" fillId="0" borderId="20" xfId="0" applyFont="1" applyBorder="1"/>
    <xf numFmtId="0" fontId="17" fillId="0" borderId="0" xfId="0" applyFont="1" applyBorder="1"/>
    <xf numFmtId="38" fontId="17" fillId="0" borderId="0" xfId="0" applyNumberFormat="1" applyFont="1"/>
    <xf numFmtId="4" fontId="2" fillId="0" borderId="0" xfId="0" applyNumberFormat="1" applyFont="1" applyFill="1" applyBorder="1" applyAlignment="1">
      <alignment vertical="top"/>
    </xf>
    <xf numFmtId="39" fontId="17" fillId="0" borderId="0" xfId="0" applyNumberFormat="1" applyFont="1" applyFill="1" applyBorder="1" applyAlignment="1">
      <alignment horizontal="right" vertical="top"/>
    </xf>
    <xf numFmtId="164" fontId="17" fillId="0" borderId="0" xfId="0" applyNumberFormat="1" applyFont="1" applyFill="1" applyBorder="1" applyAlignment="1">
      <alignment vertical="top"/>
    </xf>
    <xf numFmtId="3" fontId="17" fillId="0" borderId="0" xfId="0" applyNumberFormat="1" applyFont="1" applyFill="1" applyBorder="1" applyAlignment="1">
      <alignment vertical="top"/>
    </xf>
    <xf numFmtId="38" fontId="17" fillId="0" borderId="0" xfId="0" applyNumberFormat="1" applyFont="1" applyFill="1" applyBorder="1"/>
    <xf numFmtId="37" fontId="17" fillId="0" borderId="0" xfId="0" applyNumberFormat="1" applyFont="1"/>
    <xf numFmtId="0" fontId="17" fillId="0" borderId="0" xfId="0" applyFont="1" applyAlignment="1">
      <alignment horizontal="left"/>
    </xf>
    <xf numFmtId="37" fontId="2" fillId="0" borderId="0" xfId="0" quotePrefix="1" applyNumberFormat="1" applyFont="1" applyFill="1" applyBorder="1" applyAlignment="1">
      <alignment horizontal="center" vertical="center" wrapText="1"/>
    </xf>
    <xf numFmtId="37" fontId="2" fillId="0" borderId="0" xfId="0" quotePrefix="1" applyNumberFormat="1" applyFont="1" applyBorder="1" applyAlignment="1">
      <alignment horizontal="center" vertical="center"/>
    </xf>
    <xf numFmtId="0" fontId="4" fillId="0" borderId="8" xfId="0" quotePrefix="1" applyFont="1" applyBorder="1" applyAlignment="1">
      <alignment horizontal="center"/>
    </xf>
    <xf numFmtId="0" fontId="18" fillId="0" borderId="0" xfId="0" applyFont="1" applyAlignment="1">
      <alignment horizontal="center"/>
    </xf>
    <xf numFmtId="0" fontId="25" fillId="0" borderId="0" xfId="6" applyFont="1"/>
    <xf numFmtId="0" fontId="26" fillId="0" borderId="0" xfId="6" applyFont="1"/>
    <xf numFmtId="6" fontId="2" fillId="0" borderId="10" xfId="0" applyNumberFormat="1" applyFont="1" applyBorder="1" applyAlignment="1">
      <alignment vertical="top"/>
    </xf>
    <xf numFmtId="37" fontId="11" fillId="0" borderId="0" xfId="0" applyNumberFormat="1" applyFont="1" applyFill="1" applyBorder="1" applyAlignment="1">
      <alignment horizontal="right" vertical="top"/>
    </xf>
    <xf numFmtId="0" fontId="17" fillId="0" borderId="0" xfId="0" applyFont="1" applyFill="1" applyBorder="1" applyAlignment="1">
      <alignment vertical="top"/>
    </xf>
    <xf numFmtId="0" fontId="18" fillId="0" borderId="0" xfId="0" applyFont="1" applyFill="1" applyBorder="1" applyAlignment="1">
      <alignment horizontal="center"/>
    </xf>
    <xf numFmtId="0" fontId="11" fillId="0" borderId="0" xfId="0" applyFont="1" applyFill="1" applyBorder="1" applyAlignment="1">
      <alignment horizontal="right" vertical="top"/>
    </xf>
    <xf numFmtId="0" fontId="17" fillId="0" borderId="0" xfId="0" quotePrefix="1" applyFont="1" applyAlignment="1">
      <alignment horizontal="center"/>
    </xf>
    <xf numFmtId="0" fontId="24" fillId="0" borderId="0" xfId="0" applyFont="1"/>
    <xf numFmtId="37" fontId="2" fillId="0" borderId="3" xfId="0" applyNumberFormat="1" applyFont="1" applyFill="1" applyBorder="1" applyAlignment="1">
      <alignment vertical="top"/>
    </xf>
    <xf numFmtId="0" fontId="17" fillId="0" borderId="0" xfId="0" applyFont="1" applyAlignment="1">
      <alignment horizontal="right"/>
    </xf>
    <xf numFmtId="0" fontId="4" fillId="0" borderId="0" xfId="6" applyFont="1" applyBorder="1"/>
    <xf numFmtId="164" fontId="9" fillId="0" borderId="4" xfId="0" applyNumberFormat="1" applyFont="1" applyFill="1" applyBorder="1" applyAlignment="1">
      <alignment horizontal="center"/>
    </xf>
    <xf numFmtId="164" fontId="9" fillId="0" borderId="20" xfId="1" applyNumberFormat="1" applyFont="1" applyFill="1" applyBorder="1"/>
    <xf numFmtId="164" fontId="17" fillId="0" borderId="0" xfId="1" quotePrefix="1" applyNumberFormat="1" applyFont="1" applyFill="1" applyBorder="1" applyAlignment="1">
      <alignment horizontal="right" vertical="top" shrinkToFit="1"/>
    </xf>
    <xf numFmtId="0" fontId="11" fillId="0" borderId="0" xfId="0" applyFont="1" applyFill="1" applyBorder="1" applyAlignment="1">
      <alignment vertical="top"/>
    </xf>
    <xf numFmtId="164" fontId="2" fillId="0" borderId="0" xfId="1" applyNumberFormat="1" applyFont="1" applyFill="1" applyBorder="1" applyAlignment="1">
      <alignment horizontal="right" vertical="top" shrinkToFit="1"/>
    </xf>
    <xf numFmtId="164" fontId="17" fillId="0" borderId="0" xfId="1" applyNumberFormat="1" applyFont="1" applyFill="1" applyBorder="1" applyAlignment="1">
      <alignment horizontal="right" vertical="top" shrinkToFit="1"/>
    </xf>
    <xf numFmtId="0" fontId="9" fillId="0" borderId="8" xfId="0" applyFont="1" applyBorder="1" applyAlignment="1">
      <alignment horizontal="center"/>
    </xf>
    <xf numFmtId="38" fontId="2" fillId="3" borderId="0" xfId="0" applyNumberFormat="1" applyFont="1" applyFill="1" applyBorder="1" applyAlignment="1">
      <alignment vertical="top"/>
    </xf>
    <xf numFmtId="0" fontId="16" fillId="0" borderId="0" xfId="0" applyFont="1" applyFill="1" applyBorder="1"/>
    <xf numFmtId="39" fontId="11" fillId="0" borderId="0" xfId="0" applyNumberFormat="1" applyFont="1" applyBorder="1" applyAlignment="1">
      <alignment vertical="top"/>
    </xf>
    <xf numFmtId="38" fontId="17" fillId="3" borderId="0" xfId="0" applyNumberFormat="1" applyFont="1" applyFill="1"/>
    <xf numFmtId="0" fontId="2" fillId="4" borderId="0" xfId="0" applyFont="1" applyFill="1" applyBorder="1" applyAlignment="1">
      <alignment horizontal="right" vertical="top"/>
    </xf>
    <xf numFmtId="37" fontId="2" fillId="4" borderId="0" xfId="0" applyNumberFormat="1" applyFont="1" applyFill="1" applyBorder="1" applyAlignment="1">
      <alignment vertical="top"/>
    </xf>
    <xf numFmtId="37" fontId="2" fillId="30" borderId="0" xfId="0" applyNumberFormat="1" applyFont="1" applyFill="1" applyBorder="1" applyAlignment="1">
      <alignment vertical="top"/>
    </xf>
    <xf numFmtId="0" fontId="4" fillId="6" borderId="4" xfId="0" applyFont="1" applyFill="1" applyBorder="1" applyAlignment="1">
      <alignment horizontal="center"/>
    </xf>
    <xf numFmtId="38" fontId="17" fillId="6" borderId="0" xfId="0" applyNumberFormat="1" applyFont="1" applyFill="1" applyBorder="1"/>
    <xf numFmtId="38" fontId="17" fillId="6" borderId="0" xfId="0" applyNumberFormat="1" applyFont="1" applyFill="1"/>
    <xf numFmtId="38" fontId="2" fillId="6" borderId="0" xfId="0" applyNumberFormat="1" applyFont="1" applyFill="1" applyBorder="1" applyAlignment="1">
      <alignment vertical="top"/>
    </xf>
    <xf numFmtId="37" fontId="2" fillId="7" borderId="0" xfId="0" applyNumberFormat="1" applyFont="1" applyFill="1" applyBorder="1" applyAlignment="1">
      <alignment vertical="top"/>
    </xf>
    <xf numFmtId="38" fontId="17" fillId="7" borderId="0" xfId="0" applyNumberFormat="1" applyFont="1" applyFill="1" applyBorder="1"/>
    <xf numFmtId="164" fontId="2" fillId="0" borderId="0" xfId="1" applyNumberFormat="1" applyFont="1" applyFill="1" applyBorder="1" applyAlignment="1">
      <alignment vertical="top" shrinkToFit="1"/>
    </xf>
    <xf numFmtId="164" fontId="17" fillId="0" borderId="0" xfId="0" applyNumberFormat="1" applyFont="1" applyFill="1" applyBorder="1" applyAlignment="1">
      <alignment horizontal="right" vertical="top"/>
    </xf>
    <xf numFmtId="0" fontId="2" fillId="0" borderId="0" xfId="0" applyFont="1" applyFill="1" applyBorder="1" applyAlignment="1">
      <alignment horizontal="left" vertical="top"/>
    </xf>
    <xf numFmtId="4" fontId="2" fillId="0" borderId="0" xfId="0" applyNumberFormat="1" applyFont="1" applyFill="1" applyBorder="1" applyAlignment="1">
      <alignment horizontal="left" vertical="top"/>
    </xf>
    <xf numFmtId="164" fontId="17" fillId="0" borderId="0" xfId="1" applyNumberFormat="1" applyFont="1" applyFill="1" applyBorder="1" applyAlignment="1">
      <alignment horizontal="left" vertical="top" shrinkToFit="1"/>
    </xf>
    <xf numFmtId="164" fontId="17" fillId="0" borderId="3" xfId="1" quotePrefix="1" applyNumberFormat="1" applyFont="1" applyFill="1" applyBorder="1" applyAlignment="1">
      <alignment horizontal="right" vertical="top" shrinkToFit="1"/>
    </xf>
    <xf numFmtId="164" fontId="17" fillId="0" borderId="8" xfId="1" quotePrefix="1" applyNumberFormat="1" applyFont="1" applyFill="1" applyBorder="1" applyAlignment="1">
      <alignment horizontal="right" vertical="top" shrinkToFit="1"/>
    </xf>
    <xf numFmtId="0" fontId="46" fillId="0" borderId="0" xfId="0" applyFont="1" applyAlignment="1">
      <alignment horizontal="left" vertical="center"/>
    </xf>
    <xf numFmtId="0" fontId="17" fillId="0" borderId="0" xfId="0" applyFont="1" applyAlignment="1">
      <alignment horizontal="left" vertical="center"/>
    </xf>
    <xf numFmtId="164" fontId="17" fillId="6" borderId="0" xfId="1" quotePrefix="1" applyNumberFormat="1" applyFont="1" applyFill="1" applyBorder="1" applyAlignment="1">
      <alignment horizontal="right" vertical="top" shrinkToFit="1"/>
    </xf>
    <xf numFmtId="164" fontId="17" fillId="0" borderId="0" xfId="1" quotePrefix="1" applyNumberFormat="1" applyFont="1" applyFill="1" applyBorder="1" applyAlignment="1">
      <alignment horizontal="left" shrinkToFit="1"/>
    </xf>
    <xf numFmtId="0" fontId="47" fillId="0" borderId="0" xfId="0" applyFont="1"/>
    <xf numFmtId="37" fontId="0" fillId="0" borderId="3" xfId="0" applyNumberFormat="1" applyBorder="1" applyAlignment="1">
      <alignment vertical="top"/>
    </xf>
    <xf numFmtId="0" fontId="13" fillId="0" borderId="0" xfId="114" applyFont="1"/>
    <xf numFmtId="0" fontId="23" fillId="31" borderId="11" xfId="114" applyFont="1" applyFill="1" applyBorder="1" applyAlignment="1" applyProtection="1">
      <protection hidden="1"/>
    </xf>
    <xf numFmtId="0" fontId="23" fillId="31" borderId="40" xfId="114" applyFont="1" applyFill="1" applyBorder="1" applyAlignment="1" applyProtection="1">
      <alignment horizontal="center"/>
    </xf>
    <xf numFmtId="0" fontId="23" fillId="31" borderId="41" xfId="114" applyFont="1" applyFill="1" applyBorder="1" applyAlignment="1" applyProtection="1">
      <alignment horizontal="center"/>
    </xf>
    <xf numFmtId="0" fontId="50" fillId="31" borderId="0" xfId="114" applyFont="1" applyFill="1" applyBorder="1" applyAlignment="1" applyProtection="1">
      <alignment horizontal="center"/>
      <protection hidden="1"/>
    </xf>
    <xf numFmtId="0" fontId="13" fillId="31" borderId="0" xfId="114" applyFont="1" applyFill="1" applyBorder="1" applyAlignment="1" applyProtection="1">
      <alignment horizontal="center"/>
    </xf>
    <xf numFmtId="0" fontId="50" fillId="31" borderId="22" xfId="114" applyFont="1" applyFill="1" applyBorder="1" applyAlignment="1" applyProtection="1">
      <alignment horizontal="center"/>
      <protection hidden="1"/>
    </xf>
    <xf numFmtId="0" fontId="51" fillId="31" borderId="0" xfId="114" applyFont="1" applyFill="1" applyBorder="1" applyAlignment="1" applyProtection="1">
      <alignment horizontal="center"/>
      <protection hidden="1"/>
    </xf>
    <xf numFmtId="0" fontId="13" fillId="31" borderId="0" xfId="114" applyFont="1" applyFill="1" applyBorder="1" applyProtection="1"/>
    <xf numFmtId="0" fontId="23" fillId="31" borderId="22" xfId="114" applyFont="1" applyFill="1" applyBorder="1" applyAlignment="1" applyProtection="1">
      <alignment horizontal="left"/>
      <protection hidden="1"/>
    </xf>
    <xf numFmtId="0" fontId="23" fillId="31" borderId="0" xfId="114" applyFont="1" applyFill="1" applyBorder="1" applyAlignment="1" applyProtection="1">
      <protection hidden="1"/>
    </xf>
    <xf numFmtId="43" fontId="13" fillId="0" borderId="0" xfId="9" applyFont="1"/>
    <xf numFmtId="0" fontId="13" fillId="0" borderId="0" xfId="114" applyFont="1" applyFill="1" applyAlignment="1">
      <alignment vertical="top" wrapText="1"/>
    </xf>
    <xf numFmtId="43" fontId="13" fillId="0" borderId="0" xfId="9" applyFont="1" applyFill="1" applyAlignment="1">
      <alignment vertical="top" wrapText="1"/>
    </xf>
    <xf numFmtId="0" fontId="13" fillId="0" borderId="0" xfId="114" applyFont="1" applyFill="1"/>
    <xf numFmtId="0" fontId="50" fillId="31" borderId="22" xfId="114" applyFont="1" applyFill="1" applyBorder="1" applyAlignment="1" applyProtection="1">
      <alignment horizontal="left"/>
      <protection hidden="1"/>
    </xf>
    <xf numFmtId="0" fontId="50" fillId="31" borderId="24" xfId="114" applyFont="1" applyFill="1" applyBorder="1" applyAlignment="1" applyProtection="1">
      <alignment horizontal="left"/>
      <protection hidden="1"/>
    </xf>
    <xf numFmtId="0" fontId="50" fillId="31" borderId="11" xfId="114" applyFont="1" applyFill="1" applyBorder="1" applyAlignment="1" applyProtection="1">
      <alignment horizontal="center"/>
      <protection hidden="1"/>
    </xf>
    <xf numFmtId="0" fontId="13" fillId="31" borderId="11" xfId="114" applyFont="1" applyFill="1" applyBorder="1" applyProtection="1"/>
    <xf numFmtId="0" fontId="13" fillId="31" borderId="11" xfId="114" applyFont="1" applyFill="1" applyBorder="1" applyAlignment="1" applyProtection="1">
      <alignment horizontal="center"/>
    </xf>
    <xf numFmtId="0" fontId="13" fillId="31" borderId="11" xfId="114" quotePrefix="1" applyFont="1" applyFill="1" applyBorder="1" applyAlignment="1" applyProtection="1">
      <alignment horizontal="center"/>
    </xf>
    <xf numFmtId="0" fontId="23" fillId="31" borderId="40" xfId="114" applyFont="1" applyFill="1" applyBorder="1" applyAlignment="1" applyProtection="1">
      <alignment horizontal="center" wrapText="1"/>
    </xf>
    <xf numFmtId="0" fontId="23" fillId="32" borderId="22" xfId="114" applyFont="1" applyFill="1" applyBorder="1" applyAlignment="1" applyProtection="1">
      <alignment horizontal="left"/>
      <protection hidden="1"/>
    </xf>
    <xf numFmtId="0" fontId="13" fillId="32" borderId="0" xfId="114" applyFont="1" applyFill="1" applyBorder="1" applyProtection="1">
      <protection hidden="1"/>
    </xf>
    <xf numFmtId="0" fontId="13" fillId="32" borderId="0" xfId="114" applyFont="1" applyFill="1" applyBorder="1" applyAlignment="1" applyProtection="1">
      <alignment horizontal="center"/>
      <protection hidden="1"/>
    </xf>
    <xf numFmtId="0" fontId="13" fillId="32" borderId="0" xfId="114" applyFont="1" applyFill="1" applyBorder="1" applyAlignment="1" applyProtection="1">
      <alignment horizontal="center"/>
    </xf>
    <xf numFmtId="0" fontId="13" fillId="32" borderId="4" xfId="114" applyFont="1" applyFill="1" applyBorder="1" applyAlignment="1" applyProtection="1">
      <alignment horizontal="center"/>
      <protection locked="0"/>
    </xf>
    <xf numFmtId="164" fontId="13" fillId="32" borderId="0" xfId="9" quotePrefix="1" applyNumberFormat="1" applyFont="1" applyFill="1" applyBorder="1" applyProtection="1"/>
    <xf numFmtId="43" fontId="13" fillId="0" borderId="0" xfId="9" applyFont="1" applyFill="1"/>
    <xf numFmtId="164" fontId="23" fillId="32" borderId="0" xfId="9" applyNumberFormat="1" applyFont="1" applyFill="1" applyBorder="1" applyAlignment="1" applyProtection="1">
      <alignment horizontal="right"/>
    </xf>
    <xf numFmtId="0" fontId="23" fillId="32" borderId="24" xfId="114" applyFont="1" applyFill="1" applyBorder="1" applyAlignment="1" applyProtection="1">
      <alignment horizontal="left"/>
      <protection hidden="1"/>
    </xf>
    <xf numFmtId="0" fontId="54" fillId="32" borderId="11" xfId="83" applyFont="1" applyFill="1" applyBorder="1" applyAlignment="1" applyProtection="1"/>
    <xf numFmtId="0" fontId="13" fillId="32" borderId="11" xfId="114" applyFont="1" applyFill="1" applyBorder="1" applyAlignment="1" applyProtection="1">
      <alignment horizontal="center"/>
      <protection hidden="1"/>
    </xf>
    <xf numFmtId="0" fontId="13" fillId="32" borderId="11" xfId="114" applyFont="1" applyFill="1" applyBorder="1" applyProtection="1">
      <protection hidden="1"/>
    </xf>
    <xf numFmtId="0" fontId="13" fillId="32" borderId="11" xfId="114" applyFont="1" applyFill="1" applyBorder="1" applyAlignment="1" applyProtection="1">
      <alignment horizontal="center"/>
    </xf>
    <xf numFmtId="0" fontId="23" fillId="32" borderId="39" xfId="114" applyFont="1" applyFill="1" applyBorder="1" applyAlignment="1" applyProtection="1">
      <alignment horizontal="left"/>
      <protection hidden="1"/>
    </xf>
    <xf numFmtId="0" fontId="13" fillId="32" borderId="36" xfId="114" applyFont="1" applyFill="1" applyBorder="1" applyProtection="1">
      <protection hidden="1"/>
    </xf>
    <xf numFmtId="0" fontId="13" fillId="32" borderId="36" xfId="114" applyFont="1" applyFill="1" applyBorder="1" applyAlignment="1" applyProtection="1">
      <alignment horizontal="center"/>
      <protection hidden="1"/>
    </xf>
    <xf numFmtId="0" fontId="13" fillId="32" borderId="36" xfId="114" applyFont="1" applyFill="1" applyBorder="1" applyAlignment="1" applyProtection="1">
      <alignment horizontal="center"/>
    </xf>
    <xf numFmtId="0" fontId="23" fillId="32" borderId="0" xfId="83" applyFont="1" applyFill="1" applyBorder="1" applyAlignment="1" applyProtection="1">
      <alignment horizontal="right"/>
    </xf>
    <xf numFmtId="164" fontId="13" fillId="0" borderId="0" xfId="9" quotePrefix="1" applyNumberFormat="1" applyFont="1" applyFill="1" applyBorder="1" applyProtection="1"/>
    <xf numFmtId="0" fontId="23" fillId="32" borderId="38" xfId="114" applyFont="1" applyFill="1" applyBorder="1" applyAlignment="1" applyProtection="1">
      <alignment horizontal="right"/>
      <protection hidden="1"/>
    </xf>
    <xf numFmtId="0" fontId="23" fillId="0" borderId="13" xfId="114" applyFont="1" applyBorder="1" applyAlignment="1">
      <alignment horizontal="left"/>
    </xf>
    <xf numFmtId="0" fontId="13" fillId="0" borderId="0" xfId="114" applyFont="1" applyBorder="1"/>
    <xf numFmtId="0" fontId="23" fillId="0" borderId="3" xfId="114" applyFont="1" applyBorder="1" applyAlignment="1">
      <alignment vertical="top" wrapText="1"/>
    </xf>
    <xf numFmtId="0" fontId="13" fillId="0" borderId="0" xfId="114" applyFont="1" applyAlignment="1"/>
    <xf numFmtId="0" fontId="23" fillId="0" borderId="0" xfId="114" applyFont="1" applyAlignment="1">
      <alignment horizontal="left"/>
    </xf>
    <xf numFmtId="9" fontId="13" fillId="0" borderId="0" xfId="10" applyFont="1"/>
    <xf numFmtId="167" fontId="13" fillId="0" borderId="0" xfId="114" applyNumberFormat="1" applyFont="1"/>
    <xf numFmtId="164" fontId="13" fillId="0" borderId="0" xfId="9" applyNumberFormat="1" applyFont="1"/>
    <xf numFmtId="10" fontId="13" fillId="0" borderId="0" xfId="114" applyNumberFormat="1" applyFont="1"/>
    <xf numFmtId="0" fontId="13" fillId="0" borderId="0" xfId="114" applyFont="1" applyAlignment="1">
      <alignment horizontal="center"/>
    </xf>
    <xf numFmtId="166" fontId="13" fillId="0" borderId="0" xfId="114" applyNumberFormat="1" applyFont="1"/>
    <xf numFmtId="164" fontId="13" fillId="0" borderId="0" xfId="9" applyNumberFormat="1" applyFont="1" applyBorder="1"/>
    <xf numFmtId="164" fontId="13" fillId="0" borderId="0" xfId="114" applyNumberFormat="1" applyFont="1" applyBorder="1"/>
    <xf numFmtId="168" fontId="13" fillId="0" borderId="0" xfId="10" applyNumberFormat="1" applyFont="1" applyBorder="1"/>
    <xf numFmtId="43" fontId="13" fillId="0" borderId="0" xfId="114" applyNumberFormat="1" applyFont="1" applyBorder="1"/>
    <xf numFmtId="0" fontId="5" fillId="0" borderId="0" xfId="114" applyFont="1"/>
    <xf numFmtId="5" fontId="5" fillId="0" borderId="0" xfId="10" applyNumberFormat="1" applyFont="1"/>
    <xf numFmtId="0" fontId="5" fillId="0" borderId="0" xfId="114" quotePrefix="1" applyFont="1"/>
    <xf numFmtId="7" fontId="5" fillId="0" borderId="0" xfId="114" applyNumberFormat="1" applyFont="1"/>
    <xf numFmtId="0" fontId="9" fillId="0" borderId="13" xfId="5" applyFont="1" applyBorder="1"/>
    <xf numFmtId="0" fontId="55" fillId="0" borderId="0" xfId="114" applyFont="1" applyFill="1" applyAlignment="1">
      <alignment horizontal="left" vertical="top" wrapText="1"/>
    </xf>
    <xf numFmtId="0" fontId="13" fillId="0" borderId="0" xfId="114" applyFont="1" applyFill="1" applyAlignment="1"/>
    <xf numFmtId="10" fontId="13" fillId="0" borderId="0" xfId="10" applyNumberFormat="1" applyFont="1" applyFill="1"/>
    <xf numFmtId="164" fontId="13" fillId="0" borderId="0" xfId="1" applyNumberFormat="1" applyFont="1" applyFill="1"/>
    <xf numFmtId="164" fontId="13" fillId="31" borderId="0" xfId="114" applyNumberFormat="1" applyFont="1" applyFill="1" applyBorder="1" applyAlignment="1" applyProtection="1">
      <alignment horizontal="right"/>
    </xf>
    <xf numFmtId="164" fontId="23" fillId="31" borderId="10" xfId="114" applyNumberFormat="1" applyFont="1" applyFill="1" applyBorder="1" applyAlignment="1" applyProtection="1">
      <alignment horizontal="right"/>
    </xf>
    <xf numFmtId="164" fontId="13" fillId="31" borderId="23" xfId="114" applyNumberFormat="1" applyFont="1" applyFill="1" applyBorder="1" applyAlignment="1" applyProtection="1">
      <alignment horizontal="right"/>
    </xf>
    <xf numFmtId="0" fontId="13" fillId="0" borderId="0" xfId="114" applyFont="1" applyFill="1" applyBorder="1"/>
    <xf numFmtId="164" fontId="13" fillId="0" borderId="0" xfId="1" applyNumberFormat="1" applyFont="1" applyFill="1" applyBorder="1"/>
    <xf numFmtId="0" fontId="13" fillId="32" borderId="0" xfId="114" applyFont="1" applyFill="1" applyBorder="1" applyAlignment="1" applyProtection="1">
      <alignment horizontal="center"/>
      <protection locked="0"/>
    </xf>
    <xf numFmtId="164" fontId="13" fillId="31" borderId="0" xfId="9" applyNumberFormat="1" applyFont="1" applyFill="1" applyBorder="1" applyProtection="1"/>
    <xf numFmtId="164" fontId="13" fillId="31" borderId="23" xfId="9" applyNumberFormat="1" applyFont="1" applyFill="1" applyBorder="1" applyProtection="1"/>
    <xf numFmtId="164" fontId="23" fillId="31" borderId="43" xfId="114" applyNumberFormat="1" applyFont="1" applyFill="1" applyBorder="1" applyAlignment="1" applyProtection="1">
      <alignment horizontal="right"/>
    </xf>
    <xf numFmtId="164" fontId="13" fillId="32" borderId="0" xfId="9" applyNumberFormat="1" applyFont="1" applyFill="1" applyBorder="1" applyProtection="1"/>
    <xf numFmtId="164" fontId="13" fillId="32" borderId="23" xfId="9" applyNumberFormat="1" applyFont="1" applyFill="1" applyBorder="1" applyProtection="1"/>
    <xf numFmtId="164" fontId="9" fillId="0" borderId="0" xfId="1" applyNumberFormat="1" applyFont="1" applyFill="1" applyBorder="1"/>
    <xf numFmtId="0" fontId="9" fillId="33" borderId="0" xfId="0" applyFont="1" applyFill="1" applyBorder="1" applyAlignment="1">
      <alignment horizontal="center" vertical="center"/>
    </xf>
    <xf numFmtId="0" fontId="9" fillId="33" borderId="0" xfId="0" applyFont="1" applyFill="1" applyBorder="1" applyAlignment="1">
      <alignment horizontal="left" vertical="center"/>
    </xf>
    <xf numFmtId="0" fontId="9" fillId="33" borderId="4" xfId="0" applyFont="1" applyFill="1" applyBorder="1" applyAlignment="1">
      <alignment horizontal="center"/>
    </xf>
    <xf numFmtId="0" fontId="24" fillId="33" borderId="0" xfId="0" applyFont="1" applyFill="1"/>
    <xf numFmtId="164" fontId="24" fillId="33" borderId="0" xfId="1" applyNumberFormat="1" applyFont="1" applyFill="1"/>
    <xf numFmtId="164" fontId="15" fillId="33" borderId="44" xfId="1" applyNumberFormat="1" applyFont="1" applyFill="1" applyBorder="1"/>
    <xf numFmtId="0" fontId="15" fillId="33" borderId="0" xfId="0" applyFont="1" applyFill="1"/>
    <xf numFmtId="10" fontId="24" fillId="33" borderId="0" xfId="3" applyNumberFormat="1" applyFont="1" applyFill="1"/>
    <xf numFmtId="0" fontId="58" fillId="33" borderId="0" xfId="0" applyFont="1" applyFill="1" applyAlignment="1">
      <alignment wrapText="1"/>
    </xf>
    <xf numFmtId="0" fontId="13" fillId="31" borderId="0" xfId="114" applyFont="1" applyFill="1" applyBorder="1" applyAlignment="1" applyProtection="1">
      <protection hidden="1"/>
    </xf>
    <xf numFmtId="164" fontId="55" fillId="0" borderId="0" xfId="1" applyNumberFormat="1" applyFont="1" applyFill="1" applyAlignment="1">
      <alignment horizontal="left" vertical="top" wrapText="1"/>
    </xf>
    <xf numFmtId="164" fontId="13" fillId="0" borderId="0" xfId="1" applyNumberFormat="1" applyFont="1" applyFill="1" applyAlignment="1"/>
    <xf numFmtId="0" fontId="23" fillId="31" borderId="3" xfId="114" applyFont="1" applyFill="1" applyBorder="1" applyAlignment="1" applyProtection="1">
      <alignment horizontal="center" wrapText="1"/>
      <protection hidden="1"/>
    </xf>
    <xf numFmtId="0" fontId="50" fillId="32" borderId="0" xfId="83" applyFont="1" applyFill="1" applyBorder="1" applyAlignment="1" applyProtection="1">
      <alignment horizontal="right"/>
    </xf>
    <xf numFmtId="0" fontId="22" fillId="31" borderId="0" xfId="6" applyFont="1" applyFill="1" applyBorder="1" applyAlignment="1" applyProtection="1">
      <protection hidden="1"/>
    </xf>
    <xf numFmtId="164" fontId="13" fillId="0" borderId="0" xfId="1" applyNumberFormat="1" applyFont="1" applyFill="1"/>
    <xf numFmtId="0" fontId="13" fillId="0" borderId="0" xfId="114" applyFont="1" applyFill="1" applyBorder="1" applyAlignment="1">
      <alignment horizontal="center"/>
    </xf>
    <xf numFmtId="0" fontId="23" fillId="32" borderId="22" xfId="114" applyFont="1" applyFill="1" applyBorder="1" applyProtection="1">
      <protection hidden="1"/>
    </xf>
    <xf numFmtId="0" fontId="61" fillId="0" borderId="0" xfId="114" applyFont="1" applyAlignment="1"/>
    <xf numFmtId="164" fontId="13" fillId="31" borderId="3" xfId="9" applyNumberFormat="1" applyFont="1" applyFill="1" applyBorder="1" applyProtection="1"/>
    <xf numFmtId="0" fontId="50" fillId="31" borderId="22" xfId="120" applyFont="1" applyFill="1" applyBorder="1" applyAlignment="1" applyProtection="1">
      <alignment horizontal="left"/>
      <protection hidden="1"/>
    </xf>
    <xf numFmtId="0" fontId="23" fillId="31" borderId="22" xfId="0" applyFont="1" applyFill="1" applyBorder="1" applyAlignment="1" applyProtection="1">
      <alignment horizontal="left"/>
      <protection hidden="1"/>
    </xf>
    <xf numFmtId="0" fontId="23" fillId="0" borderId="0" xfId="114" quotePrefix="1" applyFont="1" applyFill="1" applyBorder="1"/>
    <xf numFmtId="0" fontId="23" fillId="0" borderId="0" xfId="114" quotePrefix="1" applyFont="1" applyFill="1" applyBorder="1" applyAlignment="1">
      <alignment horizontal="center"/>
    </xf>
    <xf numFmtId="0" fontId="5" fillId="0" borderId="0" xfId="114" applyFont="1" applyFill="1" applyBorder="1"/>
    <xf numFmtId="0" fontId="5" fillId="0" borderId="0" xfId="114" applyFont="1" applyFill="1" applyBorder="1" applyAlignment="1">
      <alignment horizontal="center"/>
    </xf>
    <xf numFmtId="5" fontId="5" fillId="0" borderId="0" xfId="114" applyNumberFormat="1" applyFont="1" applyFill="1" applyBorder="1"/>
    <xf numFmtId="0" fontId="13" fillId="0" borderId="0" xfId="114" quotePrefix="1" applyFont="1" applyFill="1" applyBorder="1" applyAlignment="1">
      <alignment horizontal="center"/>
    </xf>
    <xf numFmtId="5" fontId="5" fillId="0" borderId="0" xfId="10" applyNumberFormat="1" applyFont="1" applyFill="1" applyBorder="1"/>
    <xf numFmtId="0" fontId="5" fillId="0" borderId="0" xfId="114" quotePrefix="1" applyFont="1" applyFill="1" applyBorder="1"/>
    <xf numFmtId="0" fontId="5" fillId="0" borderId="0" xfId="114" quotePrefix="1" applyFont="1" applyFill="1" applyBorder="1" applyAlignment="1">
      <alignment horizontal="center"/>
    </xf>
    <xf numFmtId="43" fontId="13" fillId="0" borderId="0" xfId="9" applyFont="1" applyFill="1" applyBorder="1"/>
    <xf numFmtId="166" fontId="13" fillId="0" borderId="0" xfId="10" applyNumberFormat="1" applyFont="1" applyFill="1" applyBorder="1"/>
    <xf numFmtId="7" fontId="5" fillId="0" borderId="0" xfId="114" applyNumberFormat="1" applyFont="1" applyFill="1" applyBorder="1"/>
    <xf numFmtId="5" fontId="13" fillId="0" borderId="0" xfId="9" applyNumberFormat="1" applyFont="1"/>
    <xf numFmtId="164" fontId="13" fillId="0" borderId="0" xfId="1" applyNumberFormat="1" applyFont="1"/>
    <xf numFmtId="5" fontId="0" fillId="0" borderId="0" xfId="0" applyNumberFormat="1"/>
    <xf numFmtId="166" fontId="13" fillId="0" borderId="0" xfId="3" applyNumberFormat="1" applyFont="1"/>
    <xf numFmtId="166" fontId="13" fillId="32" borderId="4" xfId="3" applyNumberFormat="1" applyFont="1" applyFill="1" applyBorder="1" applyAlignment="1" applyProtection="1">
      <alignment horizontal="center"/>
      <protection locked="0"/>
    </xf>
    <xf numFmtId="164" fontId="13" fillId="0" borderId="0" xfId="9" applyNumberFormat="1" applyFont="1" applyFill="1"/>
    <xf numFmtId="166" fontId="13" fillId="0" borderId="0" xfId="3" applyNumberFormat="1" applyFont="1" applyFill="1"/>
    <xf numFmtId="5" fontId="13" fillId="0" borderId="0" xfId="114" applyNumberFormat="1" applyFont="1"/>
    <xf numFmtId="0" fontId="23" fillId="32" borderId="24" xfId="114" applyFont="1" applyFill="1" applyBorder="1" applyProtection="1">
      <protection hidden="1"/>
    </xf>
    <xf numFmtId="164" fontId="23" fillId="32" borderId="11" xfId="9" applyNumberFormat="1" applyFont="1" applyFill="1" applyBorder="1" applyAlignment="1" applyProtection="1">
      <alignment horizontal="right"/>
    </xf>
    <xf numFmtId="0" fontId="10" fillId="32" borderId="0" xfId="0" quotePrefix="1" applyFont="1" applyFill="1" applyBorder="1"/>
    <xf numFmtId="0" fontId="10" fillId="32" borderId="0" xfId="0" applyFont="1" applyFill="1" applyBorder="1"/>
    <xf numFmtId="0" fontId="23" fillId="31" borderId="46" xfId="114" applyFont="1" applyFill="1" applyBorder="1" applyAlignment="1" applyProtection="1">
      <protection hidden="1"/>
    </xf>
    <xf numFmtId="0" fontId="50" fillId="31" borderId="46" xfId="114" applyFont="1" applyFill="1" applyBorder="1" applyAlignment="1" applyProtection="1">
      <alignment horizontal="center"/>
      <protection hidden="1"/>
    </xf>
    <xf numFmtId="0" fontId="13" fillId="31" borderId="46" xfId="114" applyFont="1" applyFill="1" applyBorder="1" applyProtection="1"/>
    <xf numFmtId="0" fontId="13" fillId="31" borderId="46" xfId="114" applyFont="1" applyFill="1" applyBorder="1" applyAlignment="1" applyProtection="1">
      <alignment horizontal="center"/>
    </xf>
    <xf numFmtId="0" fontId="13" fillId="32" borderId="46" xfId="114" applyFont="1" applyFill="1" applyBorder="1" applyAlignment="1" applyProtection="1">
      <alignment horizontal="center"/>
      <protection hidden="1"/>
    </xf>
    <xf numFmtId="0" fontId="13" fillId="32" borderId="46" xfId="114" applyFont="1" applyFill="1" applyBorder="1" applyProtection="1">
      <protection hidden="1"/>
    </xf>
    <xf numFmtId="0" fontId="13" fillId="32" borderId="46" xfId="114" applyFont="1" applyFill="1" applyBorder="1" applyAlignment="1" applyProtection="1">
      <alignment horizontal="center"/>
      <protection locked="0"/>
    </xf>
    <xf numFmtId="164" fontId="13" fillId="32" borderId="46" xfId="9" applyNumberFormat="1" applyFont="1" applyFill="1" applyBorder="1" applyProtection="1"/>
    <xf numFmtId="164" fontId="13" fillId="32" borderId="47" xfId="9" applyNumberFormat="1" applyFont="1" applyFill="1" applyBorder="1" applyProtection="1"/>
    <xf numFmtId="0" fontId="10" fillId="32" borderId="46" xfId="0" applyFont="1" applyFill="1" applyBorder="1"/>
    <xf numFmtId="164" fontId="13" fillId="31" borderId="3" xfId="114" applyNumberFormat="1" applyFont="1" applyFill="1" applyBorder="1" applyAlignment="1" applyProtection="1">
      <alignment horizontal="right"/>
    </xf>
    <xf numFmtId="43" fontId="63" fillId="0" borderId="0" xfId="9" applyFont="1" applyFill="1"/>
    <xf numFmtId="0" fontId="63" fillId="0" borderId="0" xfId="114" applyFont="1" applyFill="1"/>
    <xf numFmtId="164" fontId="63" fillId="0" borderId="0" xfId="1" applyNumberFormat="1" applyFont="1" applyFill="1"/>
    <xf numFmtId="0" fontId="63" fillId="0" borderId="0" xfId="114" applyFont="1"/>
    <xf numFmtId="164" fontId="0" fillId="0" borderId="0" xfId="1" applyNumberFormat="1" applyFont="1"/>
    <xf numFmtId="164" fontId="5" fillId="0" borderId="18" xfId="1" applyNumberFormat="1" applyFont="1" applyFill="1" applyBorder="1"/>
    <xf numFmtId="0" fontId="9" fillId="0" borderId="48" xfId="0" applyFont="1" applyBorder="1"/>
    <xf numFmtId="164" fontId="5" fillId="0" borderId="48" xfId="1" applyNumberFormat="1" applyFont="1" applyFill="1" applyBorder="1" applyAlignment="1"/>
    <xf numFmtId="164" fontId="0" fillId="0" borderId="0" xfId="0" applyNumberFormat="1"/>
    <xf numFmtId="164" fontId="7" fillId="0" borderId="0" xfId="1" applyNumberFormat="1" applyFont="1" applyBorder="1"/>
    <xf numFmtId="0" fontId="54" fillId="0" borderId="3" xfId="83" applyFont="1" applyBorder="1" applyAlignment="1" applyProtection="1">
      <alignment horizontal="left" vertical="center" wrapText="1"/>
    </xf>
    <xf numFmtId="0" fontId="13" fillId="0" borderId="0" xfId="114" applyFont="1" applyFill="1" applyBorder="1" applyAlignment="1">
      <alignment horizontal="center"/>
    </xf>
    <xf numFmtId="0" fontId="13" fillId="31" borderId="22" xfId="114" applyFont="1" applyFill="1" applyBorder="1" applyAlignment="1" applyProtection="1">
      <alignment horizontal="left"/>
      <protection hidden="1"/>
    </xf>
    <xf numFmtId="0" fontId="13" fillId="31" borderId="45" xfId="114" applyFont="1" applyFill="1" applyBorder="1" applyAlignment="1" applyProtection="1">
      <alignment horizontal="left"/>
      <protection hidden="1"/>
    </xf>
    <xf numFmtId="0" fontId="23" fillId="31" borderId="0" xfId="114" applyFont="1" applyFill="1" applyBorder="1" applyAlignment="1" applyProtection="1">
      <alignment horizontal="center" wrapText="1"/>
      <protection hidden="1"/>
    </xf>
    <xf numFmtId="0" fontId="13" fillId="31" borderId="22" xfId="0" applyFont="1" applyFill="1" applyBorder="1" applyAlignment="1" applyProtection="1">
      <alignment horizontal="left"/>
      <protection hidden="1"/>
    </xf>
    <xf numFmtId="0" fontId="22" fillId="31" borderId="22" xfId="6" applyFont="1" applyFill="1" applyBorder="1" applyAlignment="1" applyProtection="1">
      <alignment horizontal="left"/>
      <protection hidden="1"/>
    </xf>
    <xf numFmtId="0" fontId="50" fillId="32" borderId="0" xfId="114" applyFont="1" applyFill="1" applyBorder="1" applyAlignment="1" applyProtection="1">
      <alignment horizontal="center"/>
      <protection hidden="1"/>
    </xf>
    <xf numFmtId="0" fontId="50" fillId="31" borderId="36" xfId="114" applyFont="1" applyFill="1" applyBorder="1" applyAlignment="1" applyProtection="1">
      <alignment horizontal="center"/>
      <protection hidden="1"/>
    </xf>
    <xf numFmtId="0" fontId="9" fillId="0" borderId="0" xfId="0" applyFont="1" applyBorder="1"/>
    <xf numFmtId="164" fontId="5" fillId="0" borderId="18" xfId="1" applyNumberFormat="1" applyFont="1" applyFill="1" applyBorder="1" applyAlignment="1"/>
    <xf numFmtId="0" fontId="13" fillId="31" borderId="23" xfId="114" quotePrefix="1" applyFont="1" applyFill="1" applyBorder="1" applyAlignment="1" applyProtection="1">
      <alignment horizontal="center"/>
    </xf>
    <xf numFmtId="0" fontId="13" fillId="31" borderId="47" xfId="114" quotePrefix="1" applyFont="1" applyFill="1" applyBorder="1" applyAlignment="1" applyProtection="1">
      <alignment horizontal="center"/>
    </xf>
    <xf numFmtId="0" fontId="13" fillId="31" borderId="26" xfId="114" quotePrefix="1" applyFont="1" applyFill="1" applyBorder="1" applyAlignment="1" applyProtection="1">
      <alignment horizontal="center"/>
    </xf>
    <xf numFmtId="0" fontId="62" fillId="0" borderId="0" xfId="0" applyFont="1" applyBorder="1" applyProtection="1"/>
    <xf numFmtId="0" fontId="6" fillId="0" borderId="4" xfId="0" applyFont="1" applyBorder="1" applyAlignment="1" applyProtection="1">
      <alignment horizontal="center" vertical="center"/>
    </xf>
    <xf numFmtId="0" fontId="6" fillId="32" borderId="1" xfId="0" applyFont="1" applyFill="1" applyBorder="1" applyAlignment="1" applyProtection="1">
      <alignment horizontal="center" vertical="center"/>
      <protection locked="0"/>
    </xf>
    <xf numFmtId="0" fontId="9" fillId="0" borderId="4" xfId="0" applyFont="1" applyBorder="1" applyAlignment="1" applyProtection="1">
      <alignment horizontal="center" vertical="center" wrapText="1"/>
    </xf>
    <xf numFmtId="0" fontId="0" fillId="0" borderId="0" xfId="0" applyBorder="1" applyProtection="1"/>
    <xf numFmtId="0" fontId="9" fillId="0" borderId="4" xfId="0" applyFont="1" applyBorder="1" applyProtection="1"/>
    <xf numFmtId="0" fontId="9" fillId="0" borderId="0" xfId="0" applyFont="1" applyBorder="1" applyAlignment="1" applyProtection="1"/>
    <xf numFmtId="0" fontId="9" fillId="0" borderId="13" xfId="0" applyFont="1" applyBorder="1" applyAlignment="1" applyProtection="1">
      <alignment horizontal="center" wrapText="1"/>
    </xf>
    <xf numFmtId="0" fontId="9" fillId="0" borderId="4" xfId="91" applyFont="1" applyBorder="1" applyProtection="1"/>
    <xf numFmtId="0" fontId="9" fillId="0" borderId="0" xfId="91" applyFont="1" applyBorder="1" applyProtection="1"/>
    <xf numFmtId="0" fontId="5" fillId="0" borderId="0" xfId="0" applyFont="1" applyBorder="1" applyProtection="1"/>
    <xf numFmtId="0" fontId="9" fillId="32" borderId="4" xfId="0" applyFont="1" applyFill="1" applyBorder="1" applyAlignment="1" applyProtection="1">
      <alignment horizontal="center"/>
      <protection locked="0"/>
    </xf>
    <xf numFmtId="0" fontId="9" fillId="32" borderId="4" xfId="91" applyFont="1" applyFill="1" applyBorder="1" applyAlignment="1" applyProtection="1">
      <alignment horizontal="center"/>
      <protection locked="0"/>
    </xf>
    <xf numFmtId="0" fontId="5" fillId="0" borderId="0" xfId="91" applyFont="1" applyFill="1" applyBorder="1" applyProtection="1"/>
    <xf numFmtId="0" fontId="9" fillId="0" borderId="0" xfId="0" applyFont="1" applyBorder="1" applyAlignment="1" applyProtection="1">
      <alignment horizontal="center"/>
    </xf>
    <xf numFmtId="0" fontId="9" fillId="0" borderId="0" xfId="0" applyFont="1" applyFill="1" applyBorder="1" applyAlignment="1" applyProtection="1">
      <alignment horizontal="center"/>
      <protection locked="0"/>
    </xf>
    <xf numFmtId="6" fontId="4" fillId="0" borderId="0" xfId="0" applyNumberFormat="1" applyFont="1" applyFill="1" applyBorder="1" applyAlignment="1" applyProtection="1">
      <alignment horizontal="right"/>
    </xf>
    <xf numFmtId="0" fontId="4" fillId="0" borderId="0" xfId="0" applyFont="1" applyBorder="1" applyProtection="1"/>
    <xf numFmtId="0" fontId="6" fillId="0" borderId="2" xfId="0" applyFont="1" applyFill="1" applyBorder="1" applyAlignment="1" applyProtection="1">
      <alignment horizontal="center"/>
    </xf>
    <xf numFmtId="0" fontId="7" fillId="0" borderId="1" xfId="0" applyFont="1" applyFill="1" applyBorder="1" applyAlignment="1" applyProtection="1">
      <alignment horizontal="center"/>
    </xf>
    <xf numFmtId="0" fontId="7" fillId="0" borderId="4" xfId="0" applyFont="1" applyFill="1" applyBorder="1" applyAlignment="1" applyProtection="1">
      <alignment horizontal="center" vertical="center" wrapText="1"/>
    </xf>
    <xf numFmtId="0" fontId="7" fillId="0" borderId="4" xfId="0" applyFont="1" applyFill="1" applyBorder="1" applyAlignment="1" applyProtection="1">
      <alignment horizontal="center"/>
    </xf>
    <xf numFmtId="38" fontId="4" fillId="34" borderId="4" xfId="0" applyNumberFormat="1" applyFont="1" applyFill="1" applyBorder="1" applyAlignment="1" applyProtection="1">
      <protection locked="0"/>
    </xf>
    <xf numFmtId="0" fontId="7" fillId="0" borderId="2" xfId="0" applyFont="1" applyBorder="1" applyAlignment="1" applyProtection="1"/>
    <xf numFmtId="0" fontId="7" fillId="0" borderId="1" xfId="0" applyFont="1" applyBorder="1" applyAlignment="1" applyProtection="1"/>
    <xf numFmtId="5" fontId="7" fillId="0" borderId="4" xfId="69" applyNumberFormat="1" applyFont="1" applyBorder="1" applyAlignment="1" applyProtection="1"/>
    <xf numFmtId="0" fontId="7" fillId="0" borderId="0" xfId="0" applyFont="1" applyBorder="1" applyAlignment="1" applyProtection="1"/>
    <xf numFmtId="5" fontId="7" fillId="0" borderId="0" xfId="69" applyNumberFormat="1" applyFont="1" applyBorder="1" applyAlignment="1" applyProtection="1"/>
    <xf numFmtId="0" fontId="7" fillId="0" borderId="0" xfId="0" applyFont="1" applyFill="1" applyBorder="1" applyAlignment="1" applyProtection="1">
      <alignment horizontal="left" indent="1"/>
    </xf>
    <xf numFmtId="0" fontId="7" fillId="0" borderId="3" xfId="0" applyFont="1" applyFill="1" applyBorder="1" applyAlignment="1" applyProtection="1"/>
    <xf numFmtId="0" fontId="7" fillId="0" borderId="1" xfId="0" applyFont="1" applyFill="1" applyBorder="1" applyAlignment="1" applyProtection="1">
      <alignment horizontal="center"/>
    </xf>
    <xf numFmtId="5" fontId="7" fillId="0" borderId="4" xfId="69" applyNumberFormat="1" applyFont="1" applyBorder="1" applyAlignment="1" applyProtection="1">
      <alignment horizontal="right"/>
    </xf>
    <xf numFmtId="49" fontId="0" fillId="0" borderId="0" xfId="0" applyNumberFormat="1" applyBorder="1" applyAlignment="1">
      <alignment horizontal="center"/>
    </xf>
    <xf numFmtId="0" fontId="0" fillId="0" borderId="0" xfId="0" applyBorder="1"/>
    <xf numFmtId="0" fontId="67" fillId="0" borderId="0" xfId="0" applyFont="1" applyBorder="1" applyProtection="1"/>
    <xf numFmtId="0" fontId="7" fillId="0" borderId="1" xfId="0" applyFont="1" applyFill="1" applyBorder="1" applyAlignment="1" applyProtection="1">
      <alignment horizontal="center"/>
    </xf>
    <xf numFmtId="0" fontId="14" fillId="0" borderId="0" xfId="6" applyBorder="1" applyProtection="1"/>
    <xf numFmtId="164" fontId="62" fillId="0" borderId="0" xfId="116" applyNumberFormat="1" applyFont="1" applyBorder="1" applyProtection="1"/>
    <xf numFmtId="164" fontId="0" fillId="0" borderId="0" xfId="116" applyNumberFormat="1" applyFont="1" applyBorder="1" applyProtection="1"/>
    <xf numFmtId="164" fontId="4" fillId="0" borderId="0" xfId="116" applyNumberFormat="1" applyFont="1" applyBorder="1" applyProtection="1"/>
    <xf numFmtId="164" fontId="0" fillId="0" borderId="0" xfId="116" applyNumberFormat="1" applyFont="1"/>
    <xf numFmtId="164" fontId="67" fillId="0" borderId="0" xfId="116" applyNumberFormat="1" applyFont="1" applyBorder="1" applyProtection="1"/>
    <xf numFmtId="164" fontId="13" fillId="31" borderId="0" xfId="1" applyNumberFormat="1" applyFont="1" applyFill="1" applyBorder="1" applyAlignment="1" applyProtection="1">
      <alignment horizontal="center"/>
    </xf>
    <xf numFmtId="164" fontId="13" fillId="31" borderId="23" xfId="1" quotePrefix="1" applyNumberFormat="1" applyFont="1" applyFill="1" applyBorder="1" applyAlignment="1" applyProtection="1">
      <alignment horizontal="center"/>
    </xf>
    <xf numFmtId="164" fontId="13" fillId="31" borderId="3" xfId="1" applyNumberFormat="1" applyFont="1" applyFill="1" applyBorder="1" applyAlignment="1" applyProtection="1">
      <alignment horizontal="center"/>
    </xf>
    <xf numFmtId="164" fontId="13" fillId="31" borderId="25" xfId="1" applyNumberFormat="1" applyFont="1" applyFill="1" applyBorder="1" applyAlignment="1" applyProtection="1">
      <alignment horizontal="center"/>
    </xf>
    <xf numFmtId="164" fontId="13" fillId="32" borderId="0" xfId="9" quotePrefix="1" applyNumberFormat="1" applyFont="1" applyFill="1" applyBorder="1" applyAlignment="1" applyProtection="1">
      <alignment horizontal="right"/>
    </xf>
    <xf numFmtId="0" fontId="6" fillId="32" borderId="1" xfId="0" applyFont="1" applyFill="1" applyBorder="1" applyAlignment="1" applyProtection="1">
      <alignment vertical="center"/>
      <protection locked="0"/>
    </xf>
    <xf numFmtId="0" fontId="5" fillId="0" borderId="0" xfId="91" applyFont="1" applyFill="1" applyBorder="1" applyAlignment="1" applyProtection="1">
      <alignment wrapText="1"/>
    </xf>
    <xf numFmtId="0" fontId="9" fillId="32" borderId="4" xfId="91" applyFont="1" applyFill="1" applyBorder="1" applyAlignment="1" applyProtection="1">
      <alignment horizontal="center" vertical="center"/>
      <protection locked="0"/>
    </xf>
    <xf numFmtId="0" fontId="5" fillId="0" borderId="0" xfId="0" applyFont="1" applyBorder="1"/>
    <xf numFmtId="0" fontId="5" fillId="0" borderId="0" xfId="0" applyFont="1" applyFill="1" applyBorder="1"/>
    <xf numFmtId="0" fontId="9" fillId="2" borderId="5" xfId="0" quotePrefix="1" applyFont="1" applyFill="1" applyBorder="1" applyAlignment="1">
      <alignment horizontal="center"/>
    </xf>
    <xf numFmtId="0" fontId="22" fillId="32" borderId="22" xfId="6" applyFont="1" applyFill="1" applyBorder="1"/>
    <xf numFmtId="6" fontId="4" fillId="0" borderId="0" xfId="0" applyNumberFormat="1" applyFont="1" applyFill="1" applyBorder="1" applyAlignment="1" applyProtection="1">
      <alignment horizontal="left"/>
    </xf>
    <xf numFmtId="164" fontId="4" fillId="0" borderId="0" xfId="68" applyNumberFormat="1" applyFont="1" applyFill="1" applyBorder="1"/>
    <xf numFmtId="5" fontId="4" fillId="0" borderId="0" xfId="1" applyNumberFormat="1" applyFont="1" applyFill="1" applyBorder="1"/>
    <xf numFmtId="0" fontId="4" fillId="0" borderId="0" xfId="0" applyFont="1" applyFill="1" applyBorder="1" applyProtection="1"/>
    <xf numFmtId="0" fontId="4" fillId="0" borderId="0" xfId="0" applyFont="1" applyBorder="1" applyAlignment="1" applyProtection="1">
      <alignment horizontal="center"/>
    </xf>
    <xf numFmtId="164" fontId="4" fillId="0" borderId="0" xfId="0" applyNumberFormat="1" applyFont="1" applyBorder="1" applyProtection="1"/>
    <xf numFmtId="5" fontId="4" fillId="0" borderId="0" xfId="0" applyNumberFormat="1" applyFont="1" applyBorder="1" applyProtection="1"/>
    <xf numFmtId="164" fontId="4" fillId="0" borderId="0" xfId="1" applyNumberFormat="1" applyFont="1" applyBorder="1" applyProtection="1"/>
    <xf numFmtId="38" fontId="4" fillId="0" borderId="4" xfId="0" applyNumberFormat="1" applyFont="1" applyFill="1" applyBorder="1" applyAlignment="1" applyProtection="1">
      <protection locked="0"/>
    </xf>
    <xf numFmtId="0" fontId="66" fillId="0" borderId="2" xfId="0" applyFont="1" applyFill="1" applyBorder="1" applyAlignment="1" applyProtection="1">
      <alignment horizontal="left"/>
      <protection locked="0"/>
    </xf>
    <xf numFmtId="0" fontId="66" fillId="0" borderId="1" xfId="0" applyFont="1" applyFill="1" applyBorder="1" applyAlignment="1" applyProtection="1">
      <alignment horizontal="left"/>
      <protection locked="0"/>
    </xf>
    <xf numFmtId="0" fontId="7" fillId="0" borderId="2" xfId="0" applyFont="1" applyFill="1" applyBorder="1" applyAlignment="1" applyProtection="1"/>
    <xf numFmtId="0" fontId="7" fillId="0" borderId="1" xfId="0" applyFont="1" applyFill="1" applyBorder="1" applyAlignment="1" applyProtection="1"/>
    <xf numFmtId="5" fontId="7" fillId="0" borderId="4" xfId="69" applyNumberFormat="1" applyFont="1" applyFill="1" applyBorder="1" applyAlignment="1" applyProtection="1"/>
    <xf numFmtId="5" fontId="4" fillId="0" borderId="0" xfId="0" applyNumberFormat="1" applyFont="1" applyFill="1" applyBorder="1" applyProtection="1"/>
    <xf numFmtId="164" fontId="4" fillId="0" borderId="0" xfId="1" applyNumberFormat="1" applyFont="1" applyFill="1" applyBorder="1" applyProtection="1"/>
    <xf numFmtId="0" fontId="62" fillId="0" borderId="0" xfId="0" applyFont="1" applyFill="1" applyBorder="1" applyProtection="1"/>
    <xf numFmtId="0" fontId="6" fillId="0" borderId="4" xfId="0" applyFont="1" applyFill="1" applyBorder="1" applyAlignment="1" applyProtection="1">
      <alignment horizontal="center" vertical="center"/>
    </xf>
    <xf numFmtId="0" fontId="6" fillId="36" borderId="1" xfId="0" applyFont="1" applyFill="1" applyBorder="1" applyAlignment="1" applyProtection="1">
      <alignment horizontal="center" vertical="center"/>
      <protection locked="0"/>
    </xf>
    <xf numFmtId="0" fontId="9" fillId="0" borderId="4" xfId="0" applyFont="1" applyFill="1" applyBorder="1" applyAlignment="1" applyProtection="1">
      <alignment horizontal="center" vertical="center" wrapText="1"/>
    </xf>
    <xf numFmtId="0" fontId="5" fillId="0" borderId="0" xfId="0" applyFont="1" applyFill="1" applyBorder="1" applyProtection="1"/>
    <xf numFmtId="0" fontId="9" fillId="0" borderId="4" xfId="0" applyFont="1" applyFill="1" applyBorder="1" applyProtection="1"/>
    <xf numFmtId="0" fontId="9" fillId="0" borderId="0" xfId="0" applyFont="1" applyFill="1" applyBorder="1" applyAlignment="1" applyProtection="1"/>
    <xf numFmtId="0" fontId="9" fillId="0" borderId="13" xfId="0" applyFont="1" applyFill="1" applyBorder="1" applyAlignment="1" applyProtection="1">
      <alignment horizontal="center" wrapText="1"/>
    </xf>
    <xf numFmtId="0" fontId="9" fillId="0" borderId="4" xfId="91" applyFont="1" applyFill="1" applyBorder="1" applyProtection="1"/>
    <xf numFmtId="0" fontId="9" fillId="0" borderId="0" xfId="91" applyFont="1" applyFill="1" applyBorder="1" applyProtection="1"/>
    <xf numFmtId="0" fontId="9" fillId="36" borderId="4" xfId="0" applyFont="1" applyFill="1" applyBorder="1" applyAlignment="1" applyProtection="1">
      <alignment horizontal="center"/>
      <protection locked="0"/>
    </xf>
    <xf numFmtId="0" fontId="9" fillId="36" borderId="4" xfId="91" applyFont="1" applyFill="1" applyBorder="1" applyAlignment="1" applyProtection="1">
      <alignment horizontal="center"/>
      <protection locked="0"/>
    </xf>
    <xf numFmtId="0" fontId="9" fillId="0" borderId="0" xfId="0" applyFont="1" applyFill="1" applyBorder="1" applyAlignment="1" applyProtection="1">
      <alignment horizontal="center"/>
    </xf>
    <xf numFmtId="38" fontId="4" fillId="35" borderId="4" xfId="0" applyNumberFormat="1" applyFont="1" applyFill="1" applyBorder="1" applyAlignment="1" applyProtection="1">
      <protection locked="0"/>
    </xf>
    <xf numFmtId="38" fontId="4" fillId="0" borderId="0" xfId="0" applyNumberFormat="1" applyFont="1" applyFill="1" applyBorder="1" applyProtection="1"/>
    <xf numFmtId="5" fontId="68" fillId="0" borderId="4" xfId="69" applyNumberFormat="1" applyFont="1" applyFill="1" applyBorder="1" applyAlignment="1" applyProtection="1"/>
    <xf numFmtId="164" fontId="4" fillId="0" borderId="0" xfId="116" applyNumberFormat="1" applyFont="1" applyFill="1" applyBorder="1" applyProtection="1"/>
    <xf numFmtId="5" fontId="7" fillId="0" borderId="4" xfId="69" applyNumberFormat="1" applyFont="1" applyFill="1" applyBorder="1" applyAlignment="1" applyProtection="1">
      <alignment horizontal="right"/>
    </xf>
    <xf numFmtId="49" fontId="5" fillId="0" borderId="0" xfId="0" applyNumberFormat="1" applyFont="1" applyFill="1" applyBorder="1" applyAlignment="1">
      <alignment horizontal="center"/>
    </xf>
    <xf numFmtId="0" fontId="67" fillId="0" borderId="0" xfId="0" applyFont="1" applyFill="1" applyBorder="1" applyProtection="1"/>
    <xf numFmtId="38" fontId="4" fillId="0" borderId="0" xfId="0" applyNumberFormat="1" applyFont="1" applyBorder="1" applyProtection="1"/>
    <xf numFmtId="0" fontId="66" fillId="0" borderId="2" xfId="0" applyFont="1" applyFill="1" applyBorder="1" applyAlignment="1" applyProtection="1">
      <alignment horizontal="left"/>
      <protection locked="0"/>
    </xf>
    <xf numFmtId="0" fontId="66" fillId="0" borderId="1" xfId="0" applyFont="1" applyFill="1" applyBorder="1" applyAlignment="1" applyProtection="1">
      <alignment horizontal="left"/>
      <protection locked="0"/>
    </xf>
    <xf numFmtId="0" fontId="7" fillId="33" borderId="0" xfId="0" applyFont="1" applyFill="1" applyBorder="1" applyAlignment="1" applyProtection="1"/>
    <xf numFmtId="5" fontId="7" fillId="33" borderId="0" xfId="69" applyNumberFormat="1" applyFont="1" applyFill="1" applyBorder="1" applyAlignment="1" applyProtection="1"/>
    <xf numFmtId="5" fontId="7" fillId="33" borderId="4" xfId="69" applyNumberFormat="1" applyFont="1" applyFill="1" applyBorder="1" applyAlignment="1" applyProtection="1"/>
    <xf numFmtId="0" fontId="7" fillId="33" borderId="0" xfId="0" applyFont="1" applyFill="1" applyBorder="1" applyAlignment="1" applyProtection="1">
      <alignment horizontal="left" indent="1"/>
    </xf>
    <xf numFmtId="0" fontId="7" fillId="33" borderId="3" xfId="0" applyFont="1" applyFill="1" applyBorder="1" applyAlignment="1" applyProtection="1"/>
    <xf numFmtId="5" fontId="68" fillId="33" borderId="0" xfId="69" applyNumberFormat="1" applyFont="1" applyFill="1" applyBorder="1" applyAlignment="1" applyProtection="1"/>
    <xf numFmtId="0" fontId="4" fillId="0" borderId="0" xfId="0" applyFont="1" applyFill="1" applyBorder="1" applyAlignment="1" applyProtection="1">
      <alignment horizontal="right"/>
    </xf>
    <xf numFmtId="0" fontId="4" fillId="0" borderId="0" xfId="0" quotePrefix="1" applyFont="1" applyFill="1" applyBorder="1" applyAlignment="1" applyProtection="1">
      <alignment horizontal="center"/>
    </xf>
    <xf numFmtId="164" fontId="4" fillId="0" borderId="0" xfId="0" applyNumberFormat="1" applyFont="1" applyFill="1" applyBorder="1" applyProtection="1"/>
    <xf numFmtId="164" fontId="13" fillId="0" borderId="0" xfId="114" applyNumberFormat="1" applyFont="1"/>
    <xf numFmtId="0" fontId="66" fillId="0" borderId="2" xfId="0" applyFont="1" applyFill="1" applyBorder="1" applyAlignment="1" applyProtection="1">
      <alignment horizontal="left"/>
      <protection locked="0"/>
    </xf>
    <xf numFmtId="0" fontId="66" fillId="0" borderId="1" xfId="0" applyFont="1" applyFill="1" applyBorder="1" applyAlignment="1" applyProtection="1">
      <alignment horizontal="left"/>
      <protection locked="0"/>
    </xf>
    <xf numFmtId="0" fontId="69" fillId="0" borderId="0" xfId="0" applyFont="1" applyFill="1" applyBorder="1" applyProtection="1"/>
    <xf numFmtId="0" fontId="7" fillId="0" borderId="0" xfId="0" applyFont="1" applyFill="1" applyBorder="1" applyAlignment="1" applyProtection="1"/>
    <xf numFmtId="5" fontId="7" fillId="0" borderId="0" xfId="69" applyNumberFormat="1" applyFont="1" applyFill="1" applyBorder="1" applyAlignment="1" applyProtection="1"/>
    <xf numFmtId="49" fontId="69" fillId="0" borderId="0" xfId="0" applyNumberFormat="1" applyFont="1" applyFill="1" applyBorder="1" applyAlignment="1">
      <alignment horizontal="center"/>
    </xf>
    <xf numFmtId="0" fontId="69" fillId="0" borderId="0" xfId="0" applyFont="1" applyFill="1" applyBorder="1"/>
    <xf numFmtId="0" fontId="22" fillId="32" borderId="0" xfId="6" applyFont="1" applyFill="1" applyBorder="1"/>
    <xf numFmtId="0" fontId="50" fillId="32" borderId="22" xfId="114" applyFont="1" applyFill="1" applyBorder="1" applyAlignment="1" applyProtection="1">
      <alignment horizontal="center"/>
      <protection hidden="1"/>
    </xf>
    <xf numFmtId="0" fontId="66" fillId="0" borderId="2" xfId="0" applyFont="1" applyFill="1" applyBorder="1" applyAlignment="1" applyProtection="1">
      <alignment horizontal="left"/>
      <protection locked="0"/>
    </xf>
    <xf numFmtId="0" fontId="66" fillId="0" borderId="1" xfId="0" applyFont="1" applyFill="1" applyBorder="1" applyAlignment="1" applyProtection="1">
      <alignment horizontal="left"/>
      <protection locked="0"/>
    </xf>
    <xf numFmtId="0" fontId="70" fillId="0" borderId="0" xfId="0" applyFont="1" applyFill="1" applyBorder="1" applyProtection="1"/>
    <xf numFmtId="5" fontId="68" fillId="0" borderId="0" xfId="69" applyNumberFormat="1" applyFont="1" applyFill="1" applyBorder="1" applyAlignment="1" applyProtection="1"/>
    <xf numFmtId="164" fontId="4" fillId="0" borderId="0" xfId="116" applyNumberFormat="1" applyFont="1" applyBorder="1" applyAlignment="1" applyProtection="1">
      <alignment horizontal="right"/>
    </xf>
    <xf numFmtId="166" fontId="24" fillId="33" borderId="0" xfId="3" applyNumberFormat="1" applyFont="1" applyFill="1"/>
    <xf numFmtId="164" fontId="13" fillId="31" borderId="25" xfId="114" applyNumberFormat="1" applyFont="1" applyFill="1" applyBorder="1" applyAlignment="1" applyProtection="1">
      <alignment horizontal="right"/>
    </xf>
    <xf numFmtId="43" fontId="71" fillId="0" borderId="0" xfId="9" applyFont="1" applyFill="1"/>
    <xf numFmtId="164" fontId="13" fillId="0" borderId="0" xfId="114" applyNumberFormat="1" applyFont="1" applyFill="1"/>
    <xf numFmtId="164" fontId="13" fillId="31" borderId="25" xfId="9" applyNumberFormat="1" applyFont="1" applyFill="1" applyBorder="1" applyProtection="1"/>
    <xf numFmtId="10" fontId="5" fillId="0" borderId="9" xfId="3" applyNumberFormat="1" applyFont="1" applyFill="1" applyBorder="1"/>
    <xf numFmtId="164" fontId="5" fillId="0" borderId="50" xfId="1" applyNumberFormat="1" applyFont="1" applyFill="1" applyBorder="1" applyAlignment="1"/>
    <xf numFmtId="164" fontId="5" fillId="0" borderId="5" xfId="1" applyNumberFormat="1" applyFont="1" applyFill="1" applyBorder="1" applyAlignment="1"/>
    <xf numFmtId="0" fontId="9" fillId="0" borderId="13" xfId="0" applyFont="1" applyBorder="1" applyAlignment="1">
      <alignment vertical="center"/>
    </xf>
    <xf numFmtId="0" fontId="9" fillId="0" borderId="5" xfId="0" applyFont="1" applyBorder="1"/>
    <xf numFmtId="166" fontId="5" fillId="0" borderId="13" xfId="3" applyNumberFormat="1" applyFont="1" applyFill="1" applyBorder="1" applyAlignment="1"/>
    <xf numFmtId="166" fontId="5" fillId="0" borderId="21" xfId="3" applyNumberFormat="1" applyFont="1" applyFill="1" applyBorder="1" applyAlignment="1"/>
    <xf numFmtId="0" fontId="9" fillId="0" borderId="0" xfId="0" applyFont="1" applyBorder="1" applyAlignment="1">
      <alignment vertical="center"/>
    </xf>
    <xf numFmtId="166" fontId="5" fillId="0" borderId="13" xfId="3" applyNumberFormat="1" applyFont="1" applyFill="1" applyBorder="1" applyAlignment="1">
      <alignment vertical="center"/>
    </xf>
    <xf numFmtId="166" fontId="5" fillId="0" borderId="21" xfId="3" applyNumberFormat="1" applyFont="1" applyFill="1" applyBorder="1" applyAlignment="1">
      <alignment vertical="center"/>
    </xf>
    <xf numFmtId="5" fontId="5" fillId="0" borderId="0" xfId="0" applyNumberFormat="1" applyFont="1" applyBorder="1" applyAlignment="1">
      <alignment vertical="center"/>
    </xf>
    <xf numFmtId="164" fontId="5" fillId="0" borderId="0" xfId="0" applyNumberFormat="1" applyFont="1" applyBorder="1" applyAlignment="1">
      <alignment vertical="center"/>
    </xf>
    <xf numFmtId="5" fontId="5" fillId="0" borderId="9" xfId="0" applyNumberFormat="1" applyFont="1" applyBorder="1" applyAlignment="1">
      <alignment vertical="center"/>
    </xf>
    <xf numFmtId="166" fontId="9" fillId="0" borderId="0" xfId="3" applyNumberFormat="1" applyFont="1" applyFill="1" applyBorder="1"/>
    <xf numFmtId="164" fontId="5" fillId="0" borderId="15" xfId="1" applyNumberFormat="1" applyFont="1" applyFill="1" applyBorder="1"/>
    <xf numFmtId="0" fontId="66" fillId="0" borderId="2" xfId="0" applyFont="1" applyFill="1" applyBorder="1" applyAlignment="1" applyProtection="1">
      <alignment horizontal="left"/>
      <protection locked="0"/>
    </xf>
    <xf numFmtId="0" fontId="66" fillId="0" borderId="1" xfId="0" applyFont="1" applyFill="1" applyBorder="1" applyAlignment="1" applyProtection="1">
      <alignment horizontal="left"/>
      <protection locked="0"/>
    </xf>
    <xf numFmtId="164" fontId="5" fillId="0" borderId="12" xfId="1" applyNumberFormat="1" applyFont="1" applyFill="1" applyBorder="1"/>
    <xf numFmtId="164" fontId="5" fillId="0" borderId="52" xfId="1" applyNumberFormat="1" applyFont="1" applyFill="1" applyBorder="1" applyAlignment="1">
      <alignment vertical="center"/>
    </xf>
    <xf numFmtId="5" fontId="5" fillId="0" borderId="48" xfId="0" applyNumberFormat="1" applyFont="1" applyBorder="1" applyAlignment="1">
      <alignment vertical="center"/>
    </xf>
    <xf numFmtId="0" fontId="13" fillId="0" borderId="0" xfId="114" applyFont="1" applyFill="1" applyBorder="1" applyAlignment="1"/>
    <xf numFmtId="0" fontId="13" fillId="32" borderId="0" xfId="114" applyFont="1" applyFill="1" applyBorder="1" applyAlignment="1" applyProtection="1">
      <alignment horizontal="center"/>
      <protection locked="0" hidden="1"/>
    </xf>
    <xf numFmtId="166" fontId="13" fillId="32" borderId="0" xfId="3" applyNumberFormat="1" applyFont="1" applyFill="1" applyBorder="1" applyAlignment="1" applyProtection="1">
      <alignment horizontal="center"/>
      <protection locked="0" hidden="1"/>
    </xf>
    <xf numFmtId="164" fontId="13" fillId="32" borderId="0" xfId="9" quotePrefix="1" applyNumberFormat="1" applyFont="1" applyFill="1" applyBorder="1" applyProtection="1">
      <protection locked="0" hidden="1"/>
    </xf>
    <xf numFmtId="164" fontId="13" fillId="32" borderId="23" xfId="9" quotePrefix="1" applyNumberFormat="1" applyFont="1" applyFill="1" applyBorder="1" applyProtection="1">
      <protection locked="0" hidden="1"/>
    </xf>
    <xf numFmtId="164" fontId="13" fillId="32" borderId="0" xfId="9" applyNumberFormat="1" applyFont="1" applyFill="1" applyBorder="1" applyProtection="1">
      <protection locked="0" hidden="1"/>
    </xf>
    <xf numFmtId="164" fontId="13" fillId="32" borderId="23" xfId="9" applyNumberFormat="1" applyFont="1" applyFill="1" applyBorder="1" applyProtection="1">
      <protection locked="0" hidden="1"/>
    </xf>
    <xf numFmtId="164" fontId="13" fillId="32" borderId="3" xfId="9" applyNumberFormat="1" applyFont="1" applyFill="1" applyBorder="1" applyProtection="1">
      <protection locked="0" hidden="1"/>
    </xf>
    <xf numFmtId="164" fontId="13" fillId="32" borderId="25" xfId="9" applyNumberFormat="1" applyFont="1" applyFill="1" applyBorder="1" applyProtection="1">
      <protection locked="0" hidden="1"/>
    </xf>
    <xf numFmtId="0" fontId="13" fillId="32" borderId="11" xfId="114" applyFont="1" applyFill="1" applyBorder="1" applyAlignment="1" applyProtection="1">
      <alignment horizontal="center"/>
      <protection locked="0" hidden="1"/>
    </xf>
    <xf numFmtId="164" fontId="13" fillId="32" borderId="11" xfId="9" applyNumberFormat="1" applyFont="1" applyFill="1" applyBorder="1" applyProtection="1">
      <protection locked="0" hidden="1"/>
    </xf>
    <xf numFmtId="164" fontId="13" fillId="32" borderId="26" xfId="9" applyNumberFormat="1" applyFont="1" applyFill="1" applyBorder="1" applyProtection="1">
      <protection locked="0" hidden="1"/>
    </xf>
    <xf numFmtId="164" fontId="23" fillId="32" borderId="11" xfId="9" applyNumberFormat="1" applyFont="1" applyFill="1" applyBorder="1" applyAlignment="1" applyProtection="1">
      <alignment horizontal="right"/>
      <protection locked="0" hidden="1"/>
    </xf>
    <xf numFmtId="0" fontId="13" fillId="32" borderId="36" xfId="114" applyFont="1" applyFill="1" applyBorder="1" applyAlignment="1" applyProtection="1">
      <alignment horizontal="center"/>
      <protection locked="0" hidden="1"/>
    </xf>
    <xf numFmtId="164" fontId="13" fillId="32" borderId="36" xfId="9" applyNumberFormat="1" applyFont="1" applyFill="1" applyBorder="1" applyProtection="1">
      <protection locked="0" hidden="1"/>
    </xf>
    <xf numFmtId="164" fontId="13" fillId="32" borderId="37" xfId="9" applyNumberFormat="1" applyFont="1" applyFill="1" applyBorder="1" applyProtection="1">
      <protection locked="0" hidden="1"/>
    </xf>
    <xf numFmtId="164" fontId="13" fillId="31" borderId="0" xfId="9" applyNumberFormat="1" applyFont="1" applyFill="1" applyBorder="1" applyProtection="1">
      <protection locked="0" hidden="1"/>
    </xf>
    <xf numFmtId="0" fontId="50" fillId="32" borderId="0" xfId="83" applyFont="1" applyFill="1" applyBorder="1" applyAlignment="1" applyProtection="1">
      <alignment horizontal="right"/>
      <protection locked="0" hidden="1"/>
    </xf>
    <xf numFmtId="42" fontId="13" fillId="32" borderId="38" xfId="9" applyNumberFormat="1" applyFont="1" applyFill="1" applyBorder="1" applyProtection="1">
      <protection locked="0" hidden="1"/>
    </xf>
    <xf numFmtId="42" fontId="13" fillId="32" borderId="42" xfId="9" applyNumberFormat="1" applyFont="1" applyFill="1" applyBorder="1" applyProtection="1">
      <protection locked="0" hidden="1"/>
    </xf>
    <xf numFmtId="0" fontId="23" fillId="31" borderId="8" xfId="114" quotePrefix="1" applyFont="1" applyFill="1" applyBorder="1" applyAlignment="1" applyProtection="1">
      <alignment horizontal="center"/>
    </xf>
    <xf numFmtId="0" fontId="23" fillId="31" borderId="8" xfId="114" applyFont="1" applyFill="1" applyBorder="1" applyAlignment="1" applyProtection="1">
      <alignment horizontal="center"/>
    </xf>
    <xf numFmtId="0" fontId="23" fillId="31" borderId="53" xfId="114" applyFont="1" applyFill="1" applyBorder="1" applyAlignment="1" applyProtection="1">
      <alignment horizontal="center"/>
    </xf>
    <xf numFmtId="5" fontId="4" fillId="0" borderId="0" xfId="68" applyNumberFormat="1" applyFont="1" applyFill="1" applyBorder="1"/>
    <xf numFmtId="164" fontId="0" fillId="0" borderId="0" xfId="1" applyNumberFormat="1" applyFont="1" applyBorder="1"/>
    <xf numFmtId="38" fontId="0" fillId="0" borderId="0" xfId="0" applyNumberFormat="1" applyBorder="1"/>
    <xf numFmtId="164" fontId="0" fillId="0" borderId="0" xfId="0" applyNumberFormat="1" applyBorder="1"/>
    <xf numFmtId="10" fontId="0" fillId="0" borderId="0" xfId="3" applyNumberFormat="1" applyFont="1" applyBorder="1"/>
    <xf numFmtId="5" fontId="0" fillId="0" borderId="0" xfId="0" applyNumberFormat="1" applyBorder="1"/>
    <xf numFmtId="0" fontId="8" fillId="2" borderId="2" xfId="0" applyFont="1" applyFill="1" applyBorder="1" applyAlignment="1">
      <alignment horizontal="center" vertical="top"/>
    </xf>
    <xf numFmtId="0" fontId="8" fillId="2" borderId="3" xfId="0" applyFont="1" applyFill="1" applyBorder="1" applyAlignment="1">
      <alignment horizontal="center" vertical="top"/>
    </xf>
    <xf numFmtId="0" fontId="8" fillId="2" borderId="1" xfId="0" applyFont="1" applyFill="1" applyBorder="1" applyAlignment="1">
      <alignment horizontal="center" vertical="top"/>
    </xf>
    <xf numFmtId="0" fontId="50" fillId="32" borderId="22" xfId="114" applyFont="1" applyFill="1" applyBorder="1" applyAlignment="1" applyProtection="1">
      <alignment horizontal="center"/>
      <protection hidden="1"/>
    </xf>
    <xf numFmtId="0" fontId="50" fillId="32" borderId="0" xfId="114" applyFont="1" applyFill="1" applyBorder="1" applyAlignment="1" applyProtection="1">
      <alignment horizontal="center"/>
      <protection hidden="1"/>
    </xf>
    <xf numFmtId="0" fontId="61" fillId="0" borderId="0" xfId="114" applyFont="1" applyAlignment="1">
      <alignment horizontal="left" vertical="top" wrapText="1"/>
    </xf>
    <xf numFmtId="0" fontId="50" fillId="31" borderId="22" xfId="114" applyFont="1" applyFill="1" applyBorder="1" applyAlignment="1" applyProtection="1">
      <alignment horizontal="center"/>
      <protection hidden="1"/>
    </xf>
    <xf numFmtId="0" fontId="50" fillId="31" borderId="0" xfId="114" applyFont="1" applyFill="1" applyBorder="1" applyAlignment="1" applyProtection="1">
      <alignment horizontal="center"/>
      <protection hidden="1"/>
    </xf>
    <xf numFmtId="0" fontId="51" fillId="31" borderId="22" xfId="114" applyFont="1" applyFill="1" applyBorder="1" applyAlignment="1" applyProtection="1">
      <alignment horizontal="center" wrapText="1"/>
      <protection hidden="1"/>
    </xf>
    <xf numFmtId="0" fontId="48" fillId="31" borderId="0" xfId="114" applyFont="1" applyFill="1" applyBorder="1" applyAlignment="1" applyProtection="1">
      <alignment horizontal="center"/>
      <protection hidden="1"/>
    </xf>
    <xf numFmtId="0" fontId="8" fillId="31" borderId="50" xfId="114" applyFont="1" applyFill="1" applyBorder="1" applyAlignment="1" applyProtection="1">
      <alignment horizontal="center"/>
      <protection hidden="1"/>
    </xf>
    <xf numFmtId="0" fontId="8" fillId="31" borderId="51" xfId="114" applyFont="1" applyFill="1" applyBorder="1" applyAlignment="1" applyProtection="1">
      <alignment horizontal="center"/>
      <protection hidden="1"/>
    </xf>
    <xf numFmtId="0" fontId="8" fillId="31" borderId="49" xfId="114" applyFont="1" applyFill="1" applyBorder="1" applyAlignment="1" applyProtection="1">
      <alignment horizontal="center"/>
      <protection hidden="1"/>
    </xf>
    <xf numFmtId="0" fontId="8" fillId="31" borderId="12" xfId="114" applyFont="1" applyFill="1" applyBorder="1" applyAlignment="1" applyProtection="1">
      <alignment horizontal="center" vertical="center"/>
      <protection hidden="1"/>
    </xf>
    <xf numFmtId="0" fontId="8" fillId="31" borderId="8" xfId="114" applyFont="1" applyFill="1" applyBorder="1" applyAlignment="1" applyProtection="1">
      <alignment horizontal="center" vertical="center"/>
      <protection hidden="1"/>
    </xf>
    <xf numFmtId="0" fontId="8" fillId="31" borderId="16" xfId="114" applyFont="1" applyFill="1" applyBorder="1" applyAlignment="1" applyProtection="1">
      <alignment horizontal="center" vertical="center"/>
      <protection hidden="1"/>
    </xf>
    <xf numFmtId="0" fontId="50" fillId="32" borderId="39" xfId="114" applyFont="1" applyFill="1" applyBorder="1" applyAlignment="1" applyProtection="1">
      <alignment horizontal="center"/>
      <protection hidden="1"/>
    </xf>
    <xf numFmtId="0" fontId="50" fillId="32" borderId="36" xfId="114" applyFont="1" applyFill="1" applyBorder="1" applyAlignment="1" applyProtection="1">
      <alignment horizontal="center"/>
      <protection hidden="1"/>
    </xf>
    <xf numFmtId="0" fontId="23" fillId="0" borderId="2" xfId="114" applyFont="1" applyBorder="1" applyAlignment="1">
      <alignment horizontal="left" vertical="top" wrapText="1"/>
    </xf>
    <xf numFmtId="0" fontId="23" fillId="0" borderId="3" xfId="114" applyFont="1" applyBorder="1" applyAlignment="1">
      <alignment horizontal="left" vertical="top" wrapText="1"/>
    </xf>
    <xf numFmtId="0" fontId="23" fillId="0" borderId="2" xfId="114" applyFont="1" applyBorder="1" applyAlignment="1">
      <alignment horizontal="right" vertical="top" wrapText="1"/>
    </xf>
    <xf numFmtId="0" fontId="23" fillId="0" borderId="3" xfId="114" applyFont="1" applyBorder="1" applyAlignment="1">
      <alignment horizontal="right" vertical="top" wrapText="1"/>
    </xf>
    <xf numFmtId="0" fontId="54" fillId="0" borderId="3" xfId="83" applyFont="1" applyBorder="1" applyAlignment="1" applyProtection="1">
      <alignment horizontal="left" vertical="center" wrapText="1"/>
    </xf>
    <xf numFmtId="0" fontId="27" fillId="0" borderId="0" xfId="114" applyFont="1" applyFill="1" applyBorder="1" applyAlignment="1">
      <alignment horizontal="center"/>
    </xf>
    <xf numFmtId="0" fontId="9" fillId="33" borderId="0" xfId="0" applyFont="1" applyFill="1" applyBorder="1" applyAlignment="1">
      <alignment horizontal="center" vertical="top" wrapText="1"/>
    </xf>
    <xf numFmtId="0" fontId="7" fillId="0" borderId="2" xfId="0" applyFont="1" applyFill="1" applyBorder="1" applyAlignment="1" applyProtection="1">
      <alignment horizontal="left"/>
    </xf>
    <xf numFmtId="0" fontId="7" fillId="0" borderId="3" xfId="0" applyFont="1" applyFill="1" applyBorder="1" applyAlignment="1" applyProtection="1">
      <alignment horizontal="left"/>
    </xf>
    <xf numFmtId="0" fontId="7" fillId="0" borderId="1" xfId="0" applyFont="1" applyFill="1" applyBorder="1" applyAlignment="1" applyProtection="1">
      <alignment horizontal="left"/>
    </xf>
    <xf numFmtId="0" fontId="6" fillId="0" borderId="2" xfId="0" applyFont="1" applyFill="1" applyBorder="1" applyAlignment="1" applyProtection="1">
      <alignment horizontal="center" vertical="top"/>
      <protection locked="0"/>
    </xf>
    <xf numFmtId="0" fontId="6" fillId="0" borderId="3" xfId="0" applyFont="1" applyFill="1" applyBorder="1" applyAlignment="1" applyProtection="1">
      <alignment horizontal="center" vertical="top"/>
      <protection locked="0"/>
    </xf>
    <xf numFmtId="0" fontId="6" fillId="0" borderId="1" xfId="0" applyFont="1" applyFill="1" applyBorder="1" applyAlignment="1" applyProtection="1">
      <alignment horizontal="center" vertical="top"/>
      <protection locked="0"/>
    </xf>
    <xf numFmtId="0" fontId="6" fillId="34" borderId="2" xfId="91" applyFont="1" applyFill="1" applyBorder="1" applyAlignment="1" applyProtection="1">
      <alignment horizontal="left"/>
      <protection locked="0"/>
    </xf>
    <xf numFmtId="0" fontId="6" fillId="34" borderId="3" xfId="91" applyFont="1" applyFill="1" applyBorder="1" applyAlignment="1" applyProtection="1">
      <alignment horizontal="left"/>
      <protection locked="0"/>
    </xf>
    <xf numFmtId="0" fontId="6" fillId="34" borderId="1" xfId="91" applyFont="1" applyFill="1" applyBorder="1" applyAlignment="1" applyProtection="1">
      <alignment horizontal="left"/>
      <protection locked="0"/>
    </xf>
    <xf numFmtId="0" fontId="6" fillId="34" borderId="2" xfId="91" applyFont="1" applyFill="1" applyBorder="1" applyAlignment="1" applyProtection="1">
      <alignment horizontal="center" vertical="center"/>
      <protection locked="0"/>
    </xf>
    <xf numFmtId="0" fontId="6" fillId="34" borderId="1" xfId="91" applyFont="1" applyFill="1" applyBorder="1" applyAlignment="1" applyProtection="1">
      <alignment horizontal="center" vertical="center"/>
      <protection locked="0"/>
    </xf>
    <xf numFmtId="0" fontId="65" fillId="34" borderId="2" xfId="91" applyFont="1" applyFill="1" applyBorder="1" applyAlignment="1" applyProtection="1">
      <alignment horizontal="left" vertical="top" wrapText="1"/>
      <protection locked="0"/>
    </xf>
    <xf numFmtId="0" fontId="65" fillId="34" borderId="3" xfId="91" applyFont="1" applyFill="1" applyBorder="1" applyAlignment="1" applyProtection="1">
      <alignment horizontal="left" vertical="top" wrapText="1"/>
      <protection locked="0"/>
    </xf>
    <xf numFmtId="0" fontId="65" fillId="34" borderId="1" xfId="91" applyFont="1" applyFill="1" applyBorder="1" applyAlignment="1" applyProtection="1">
      <alignment horizontal="left" vertical="top" wrapText="1"/>
      <protection locked="0"/>
    </xf>
    <xf numFmtId="0" fontId="9" fillId="34" borderId="2" xfId="91" applyFont="1" applyFill="1" applyBorder="1" applyAlignment="1" applyProtection="1">
      <alignment horizontal="left"/>
      <protection locked="0"/>
    </xf>
    <xf numFmtId="0" fontId="9" fillId="34" borderId="3" xfId="91" applyFont="1" applyFill="1" applyBorder="1" applyAlignment="1" applyProtection="1">
      <alignment horizontal="left"/>
      <protection locked="0"/>
    </xf>
    <xf numFmtId="0" fontId="9" fillId="34" borderId="1" xfId="91" applyFont="1" applyFill="1" applyBorder="1" applyAlignment="1" applyProtection="1">
      <alignment horizontal="left"/>
      <protection locked="0"/>
    </xf>
    <xf numFmtId="0" fontId="9" fillId="32" borderId="7" xfId="0" applyFont="1" applyFill="1" applyBorder="1" applyAlignment="1" applyProtection="1">
      <alignment horizontal="center" vertical="center" wrapText="1"/>
      <protection locked="0"/>
    </xf>
    <xf numFmtId="0" fontId="9" fillId="32" borderId="6" xfId="0" applyFont="1" applyFill="1" applyBorder="1" applyAlignment="1" applyProtection="1">
      <alignment horizontal="center" vertical="center" wrapText="1"/>
      <protection locked="0"/>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2" xfId="0" applyBorder="1" applyAlignment="1">
      <alignment horizontal="center" vertical="center" wrapText="1"/>
    </xf>
    <xf numFmtId="0" fontId="0" fillId="0" borderId="16" xfId="0" applyBorder="1" applyAlignment="1">
      <alignment horizontal="center" vertical="center" wrapText="1"/>
    </xf>
    <xf numFmtId="0" fontId="66" fillId="0" borderId="2" xfId="0" applyFont="1" applyFill="1" applyBorder="1" applyAlignment="1" applyProtection="1">
      <alignment horizontal="left"/>
      <protection locked="0"/>
    </xf>
    <xf numFmtId="0" fontId="66" fillId="0" borderId="1" xfId="0" applyFont="1" applyFill="1" applyBorder="1" applyAlignment="1" applyProtection="1">
      <alignment horizontal="left"/>
      <protection locked="0"/>
    </xf>
    <xf numFmtId="0" fontId="5" fillId="0" borderId="0" xfId="91" applyFont="1" applyBorder="1" applyAlignment="1" applyProtection="1">
      <alignment horizontal="center" vertical="center" wrapText="1"/>
    </xf>
    <xf numFmtId="0" fontId="4" fillId="0" borderId="2" xfId="0" applyFont="1" applyFill="1" applyBorder="1" applyAlignment="1" applyProtection="1">
      <alignment horizontal="left"/>
    </xf>
    <xf numFmtId="0" fontId="4" fillId="0" borderId="3" xfId="0" applyFont="1" applyFill="1" applyBorder="1" applyAlignment="1" applyProtection="1">
      <alignment horizontal="left"/>
    </xf>
    <xf numFmtId="0" fontId="4" fillId="0" borderId="1" xfId="0" applyFont="1" applyFill="1" applyBorder="1" applyAlignment="1" applyProtection="1">
      <alignment horizontal="left"/>
    </xf>
    <xf numFmtId="0" fontId="9" fillId="34" borderId="2" xfId="91" applyFont="1" applyFill="1" applyBorder="1" applyAlignment="1" applyProtection="1">
      <alignment horizontal="center"/>
      <protection locked="0"/>
    </xf>
    <xf numFmtId="0" fontId="9" fillId="34" borderId="3" xfId="91" applyFont="1" applyFill="1" applyBorder="1" applyAlignment="1" applyProtection="1">
      <alignment horizontal="center"/>
      <protection locked="0"/>
    </xf>
    <xf numFmtId="0" fontId="9" fillId="34" borderId="1" xfId="91" applyFont="1" applyFill="1" applyBorder="1" applyAlignment="1" applyProtection="1">
      <alignment horizontal="center"/>
      <protection locked="0"/>
    </xf>
    <xf numFmtId="0" fontId="7" fillId="0" borderId="4" xfId="0" applyFont="1" applyBorder="1" applyAlignment="1" applyProtection="1">
      <alignment horizontal="left"/>
    </xf>
    <xf numFmtId="0" fontId="6" fillId="35" borderId="2" xfId="91" applyFont="1" applyFill="1" applyBorder="1" applyAlignment="1" applyProtection="1">
      <alignment horizontal="left" wrapText="1"/>
      <protection locked="0"/>
    </xf>
    <xf numFmtId="0" fontId="6" fillId="35" borderId="3" xfId="91" applyFont="1" applyFill="1" applyBorder="1" applyAlignment="1" applyProtection="1">
      <alignment horizontal="left" wrapText="1"/>
      <protection locked="0"/>
    </xf>
    <xf numFmtId="0" fontId="6" fillId="35" borderId="1" xfId="91" applyFont="1" applyFill="1" applyBorder="1" applyAlignment="1" applyProtection="1">
      <alignment horizontal="left" wrapText="1"/>
      <protection locked="0"/>
    </xf>
    <xf numFmtId="0" fontId="6" fillId="35" borderId="2" xfId="91" applyFont="1" applyFill="1" applyBorder="1" applyAlignment="1" applyProtection="1">
      <alignment horizontal="center" vertical="center"/>
      <protection locked="0"/>
    </xf>
    <xf numFmtId="0" fontId="6" fillId="35" borderId="1" xfId="91" applyFont="1" applyFill="1" applyBorder="1" applyAlignment="1" applyProtection="1">
      <alignment horizontal="center" vertical="center"/>
      <protection locked="0"/>
    </xf>
    <xf numFmtId="0" fontId="65" fillId="35" borderId="2" xfId="91" applyFont="1" applyFill="1" applyBorder="1" applyAlignment="1" applyProtection="1">
      <alignment horizontal="left" vertical="top" wrapText="1"/>
      <protection locked="0"/>
    </xf>
    <xf numFmtId="0" fontId="65" fillId="35" borderId="3" xfId="91" applyFont="1" applyFill="1" applyBorder="1" applyAlignment="1" applyProtection="1">
      <alignment horizontal="left" vertical="top" wrapText="1"/>
      <protection locked="0"/>
    </xf>
    <xf numFmtId="0" fontId="65" fillId="35" borderId="1" xfId="91" applyFont="1" applyFill="1" applyBorder="1" applyAlignment="1" applyProtection="1">
      <alignment horizontal="left" vertical="top" wrapText="1"/>
      <protection locked="0"/>
    </xf>
    <xf numFmtId="0" fontId="9" fillId="35" borderId="2" xfId="91" applyFont="1" applyFill="1" applyBorder="1" applyAlignment="1" applyProtection="1">
      <alignment horizontal="left"/>
      <protection locked="0"/>
    </xf>
    <xf numFmtId="0" fontId="9" fillId="35" borderId="3" xfId="91" applyFont="1" applyFill="1" applyBorder="1" applyAlignment="1" applyProtection="1">
      <alignment horizontal="left"/>
      <protection locked="0"/>
    </xf>
    <xf numFmtId="0" fontId="9" fillId="35" borderId="1" xfId="91" applyFont="1" applyFill="1" applyBorder="1" applyAlignment="1" applyProtection="1">
      <alignment horizontal="left"/>
      <protection locked="0"/>
    </xf>
    <xf numFmtId="0" fontId="9" fillId="36" borderId="50" xfId="0" applyFont="1" applyFill="1" applyBorder="1" applyAlignment="1" applyProtection="1">
      <alignment horizontal="center" vertical="center" wrapText="1"/>
      <protection locked="0"/>
    </xf>
    <xf numFmtId="0" fontId="9" fillId="36" borderId="49" xfId="0" applyFont="1" applyFill="1" applyBorder="1" applyAlignment="1" applyProtection="1">
      <alignment horizontal="center" vertical="center" wrapText="1"/>
      <protection locked="0"/>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9" fillId="35" borderId="2" xfId="91" applyFont="1" applyFill="1" applyBorder="1" applyAlignment="1" applyProtection="1">
      <alignment horizontal="left" wrapText="1"/>
      <protection locked="0"/>
    </xf>
    <xf numFmtId="0" fontId="9" fillId="35" borderId="3" xfId="91" applyFont="1" applyFill="1" applyBorder="1" applyAlignment="1" applyProtection="1">
      <alignment horizontal="left" wrapText="1"/>
      <protection locked="0"/>
    </xf>
    <xf numFmtId="0" fontId="9" fillId="35" borderId="1" xfId="91" applyFont="1" applyFill="1" applyBorder="1" applyAlignment="1" applyProtection="1">
      <alignment horizontal="left" wrapText="1"/>
      <protection locked="0"/>
    </xf>
    <xf numFmtId="0" fontId="5" fillId="0" borderId="0" xfId="91" applyFont="1" applyFill="1" applyBorder="1" applyAlignment="1" applyProtection="1">
      <alignment horizontal="center" vertical="center" wrapText="1"/>
    </xf>
    <xf numFmtId="0" fontId="4" fillId="0" borderId="0" xfId="0" applyFont="1" applyFill="1" applyBorder="1" applyAlignment="1" applyProtection="1">
      <alignment horizontal="center"/>
    </xf>
    <xf numFmtId="0" fontId="7" fillId="0" borderId="3" xfId="0" applyFont="1" applyFill="1" applyBorder="1" applyAlignment="1" applyProtection="1">
      <alignment horizontal="center"/>
    </xf>
    <xf numFmtId="0" fontId="9" fillId="34" borderId="2" xfId="91" applyFont="1" applyFill="1" applyBorder="1" applyAlignment="1" applyProtection="1">
      <alignment horizontal="left" wrapText="1"/>
      <protection locked="0"/>
    </xf>
    <xf numFmtId="0" fontId="6" fillId="35" borderId="2" xfId="91" applyFont="1" applyFill="1" applyBorder="1" applyAlignment="1" applyProtection="1">
      <alignment horizontal="left"/>
      <protection locked="0"/>
    </xf>
    <xf numFmtId="0" fontId="6" fillId="35" borderId="3" xfId="91" applyFont="1" applyFill="1" applyBorder="1" applyAlignment="1" applyProtection="1">
      <alignment horizontal="left"/>
      <protection locked="0"/>
    </xf>
    <xf numFmtId="0" fontId="6" fillId="35" borderId="1" xfId="91" applyFont="1" applyFill="1" applyBorder="1" applyAlignment="1" applyProtection="1">
      <alignment horizontal="left"/>
      <protection locked="0"/>
    </xf>
    <xf numFmtId="0" fontId="9" fillId="36" borderId="7" xfId="0" applyFont="1" applyFill="1" applyBorder="1" applyAlignment="1" applyProtection="1">
      <alignment horizontal="center" vertical="center" wrapText="1"/>
      <protection locked="0"/>
    </xf>
    <xf numFmtId="0" fontId="9" fillId="36" borderId="6" xfId="0" applyFont="1" applyFill="1" applyBorder="1" applyAlignment="1" applyProtection="1">
      <alignment horizontal="center" vertical="center" wrapText="1"/>
      <protection locked="0"/>
    </xf>
    <xf numFmtId="0" fontId="69" fillId="0" borderId="13" xfId="0" applyFont="1" applyFill="1" applyBorder="1" applyAlignment="1">
      <alignment horizontal="center" vertical="center" wrapText="1"/>
    </xf>
    <xf numFmtId="0" fontId="69" fillId="0" borderId="14" xfId="0" applyFont="1" applyFill="1" applyBorder="1" applyAlignment="1">
      <alignment horizontal="center" vertical="center" wrapText="1"/>
    </xf>
    <xf numFmtId="0" fontId="69" fillId="0" borderId="12" xfId="0" applyFont="1" applyFill="1" applyBorder="1" applyAlignment="1">
      <alignment horizontal="center" vertical="center" wrapText="1"/>
    </xf>
    <xf numFmtId="0" fontId="69" fillId="0" borderId="16" xfId="0" applyFont="1" applyFill="1" applyBorder="1" applyAlignment="1">
      <alignment horizontal="center" vertical="center" wrapText="1"/>
    </xf>
    <xf numFmtId="0" fontId="17" fillId="0" borderId="0" xfId="0" applyFont="1" applyBorder="1" applyAlignment="1">
      <alignment horizontal="center"/>
    </xf>
    <xf numFmtId="164" fontId="4" fillId="0" borderId="0" xfId="116" applyNumberFormat="1" applyFont="1" applyBorder="1" applyAlignment="1" applyProtection="1">
      <alignment horizontal="center"/>
    </xf>
    <xf numFmtId="0" fontId="70" fillId="0" borderId="13" xfId="0" applyFont="1" applyFill="1" applyBorder="1" applyAlignment="1">
      <alignment horizontal="center" vertical="center" wrapText="1"/>
    </xf>
    <xf numFmtId="0" fontId="70" fillId="0" borderId="14" xfId="0" applyFont="1" applyFill="1" applyBorder="1" applyAlignment="1">
      <alignment horizontal="center" vertical="center" wrapText="1"/>
    </xf>
    <xf numFmtId="0" fontId="70" fillId="0" borderId="12" xfId="0" applyFont="1" applyFill="1" applyBorder="1" applyAlignment="1">
      <alignment horizontal="center" vertical="center" wrapText="1"/>
    </xf>
    <xf numFmtId="0" fontId="70" fillId="0" borderId="16" xfId="0" applyFont="1" applyFill="1" applyBorder="1" applyAlignment="1">
      <alignment horizontal="center" vertical="center" wrapText="1"/>
    </xf>
    <xf numFmtId="0" fontId="9" fillId="35" borderId="2" xfId="91" applyFont="1" applyFill="1" applyBorder="1" applyAlignment="1" applyProtection="1">
      <alignment horizontal="center"/>
      <protection locked="0"/>
    </xf>
    <xf numFmtId="0" fontId="9" fillId="35" borderId="3" xfId="91" applyFont="1" applyFill="1" applyBorder="1" applyAlignment="1" applyProtection="1">
      <alignment horizontal="center"/>
      <protection locked="0"/>
    </xf>
    <xf numFmtId="0" fontId="9" fillId="35" borderId="1" xfId="91" applyFont="1" applyFill="1" applyBorder="1" applyAlignment="1" applyProtection="1">
      <alignment horizontal="center"/>
      <protection locked="0"/>
    </xf>
    <xf numFmtId="0" fontId="7" fillId="0" borderId="4" xfId="0" applyFont="1" applyFill="1" applyBorder="1" applyAlignment="1" applyProtection="1">
      <alignment horizontal="left"/>
    </xf>
    <xf numFmtId="0" fontId="9" fillId="32" borderId="50" xfId="0" applyFont="1" applyFill="1" applyBorder="1" applyAlignment="1" applyProtection="1">
      <alignment horizontal="center" vertical="center" wrapText="1"/>
      <protection locked="0"/>
    </xf>
    <xf numFmtId="0" fontId="9" fillId="32" borderId="49" xfId="0" applyFont="1" applyFill="1" applyBorder="1" applyAlignment="1" applyProtection="1">
      <alignment horizontal="center" vertical="center" wrapText="1"/>
      <protection locked="0"/>
    </xf>
    <xf numFmtId="0" fontId="7" fillId="33" borderId="4" xfId="0" applyFont="1" applyFill="1" applyBorder="1" applyAlignment="1" applyProtection="1">
      <alignment horizontal="left"/>
    </xf>
    <xf numFmtId="0" fontId="7" fillId="33" borderId="3" xfId="0" applyFont="1" applyFill="1" applyBorder="1" applyAlignment="1" applyProtection="1">
      <alignment horizontal="center"/>
    </xf>
    <xf numFmtId="0" fontId="18" fillId="3" borderId="2" xfId="0" applyFont="1" applyFill="1" applyBorder="1" applyAlignment="1">
      <alignment horizontal="center"/>
    </xf>
    <xf numFmtId="0" fontId="18" fillId="3" borderId="3" xfId="0" applyFont="1" applyFill="1" applyBorder="1" applyAlignment="1">
      <alignment horizontal="center"/>
    </xf>
    <xf numFmtId="0" fontId="18" fillId="3" borderId="1" xfId="0" applyFont="1" applyFill="1" applyBorder="1" applyAlignment="1">
      <alignment horizontal="center"/>
    </xf>
    <xf numFmtId="0" fontId="4" fillId="0" borderId="0" xfId="4" applyFont="1" applyFill="1" applyBorder="1" applyAlignment="1">
      <alignment horizontal="center"/>
    </xf>
  </cellXfs>
  <cellStyles count="130">
    <cellStyle name="20% - Accent1 2" xfId="13"/>
    <cellStyle name="20% - Accent1 3" xfId="14"/>
    <cellStyle name="20% - Accent2 2" xfId="15"/>
    <cellStyle name="20% - Accent2 3" xfId="16"/>
    <cellStyle name="20% - Accent3 2" xfId="17"/>
    <cellStyle name="20% - Accent3 3" xfId="18"/>
    <cellStyle name="20% - Accent4 2" xfId="19"/>
    <cellStyle name="20% - Accent4 3" xfId="20"/>
    <cellStyle name="20% - Accent5 2" xfId="21"/>
    <cellStyle name="20% - Accent5 3" xfId="22"/>
    <cellStyle name="20% - Accent6 2" xfId="23"/>
    <cellStyle name="20% - Accent6 3" xfId="24"/>
    <cellStyle name="40% - Accent1 2" xfId="25"/>
    <cellStyle name="40% - Accent1 3" xfId="26"/>
    <cellStyle name="40% - Accent2 2" xfId="27"/>
    <cellStyle name="40% - Accent2 3" xfId="28"/>
    <cellStyle name="40% - Accent3 2" xfId="29"/>
    <cellStyle name="40% - Accent3 3" xfId="30"/>
    <cellStyle name="40% - Accent4 2" xfId="31"/>
    <cellStyle name="40% - Accent4 3" xfId="32"/>
    <cellStyle name="40% - Accent5 2" xfId="33"/>
    <cellStyle name="40% - Accent5 3" xfId="34"/>
    <cellStyle name="40% - Accent6 2" xfId="35"/>
    <cellStyle name="40% - Accent6 3" xfId="36"/>
    <cellStyle name="60% - Accent1 2" xfId="37"/>
    <cellStyle name="60% - Accent1 3" xfId="38"/>
    <cellStyle name="60% - Accent2 2" xfId="39"/>
    <cellStyle name="60% - Accent2 3" xfId="40"/>
    <cellStyle name="60% - Accent3 2" xfId="41"/>
    <cellStyle name="60% - Accent3 3" xfId="42"/>
    <cellStyle name="60% - Accent4 2" xfId="43"/>
    <cellStyle name="60% - Accent4 3" xfId="44"/>
    <cellStyle name="60% - Accent5 2" xfId="45"/>
    <cellStyle name="60% - Accent5 3" xfId="46"/>
    <cellStyle name="60% - Accent6 2" xfId="47"/>
    <cellStyle name="60% - Accent6 3" xfId="48"/>
    <cellStyle name="Accent1 2" xfId="49"/>
    <cellStyle name="Accent1 3" xfId="50"/>
    <cellStyle name="Accent2 2" xfId="51"/>
    <cellStyle name="Accent2 3" xfId="52"/>
    <cellStyle name="Accent3 2" xfId="53"/>
    <cellStyle name="Accent3 3" xfId="54"/>
    <cellStyle name="Accent4 2" xfId="55"/>
    <cellStyle name="Accent4 3" xfId="56"/>
    <cellStyle name="Accent5 2" xfId="57"/>
    <cellStyle name="Accent5 3" xfId="58"/>
    <cellStyle name="Accent6 2" xfId="59"/>
    <cellStyle name="Accent6 3" xfId="60"/>
    <cellStyle name="Bad 2" xfId="61"/>
    <cellStyle name="Bad 3" xfId="62"/>
    <cellStyle name="Calculation 2" xfId="63"/>
    <cellStyle name="Calculation 3" xfId="64"/>
    <cellStyle name="Check Cell 2" xfId="65"/>
    <cellStyle name="Check Cell 3" xfId="66"/>
    <cellStyle name="Comma" xfId="1" builtinId="3"/>
    <cellStyle name="Comma 2" xfId="9"/>
    <cellStyle name="Comma 2 2" xfId="67"/>
    <cellStyle name="Comma 2 3" xfId="116"/>
    <cellStyle name="Comma 3" xfId="68"/>
    <cellStyle name="Comma 4" xfId="126"/>
    <cellStyle name="Currency" xfId="2" builtinId="4"/>
    <cellStyle name="Currency 2" xfId="12"/>
    <cellStyle name="Currency 3" xfId="69"/>
    <cellStyle name="Currency 4" xfId="70"/>
    <cellStyle name="Explanatory Text 2" xfId="71"/>
    <cellStyle name="Explanatory Text 3" xfId="72"/>
    <cellStyle name="Good 2" xfId="73"/>
    <cellStyle name="Good 3" xfId="74"/>
    <cellStyle name="Heading 1 2" xfId="75"/>
    <cellStyle name="Heading 1 3" xfId="76"/>
    <cellStyle name="Heading 2 2" xfId="77"/>
    <cellStyle name="Heading 2 3" xfId="78"/>
    <cellStyle name="Heading 3 2" xfId="79"/>
    <cellStyle name="Heading 3 3" xfId="80"/>
    <cellStyle name="Heading 4 2" xfId="81"/>
    <cellStyle name="Heading 4 3" xfId="82"/>
    <cellStyle name="Hyperlink" xfId="6" builtinId="8"/>
    <cellStyle name="Hyperlink 2" xfId="83"/>
    <cellStyle name="Input 2" xfId="84"/>
    <cellStyle name="Input 3" xfId="85"/>
    <cellStyle name="Linked Cell 2" xfId="86"/>
    <cellStyle name="Linked Cell 3" xfId="87"/>
    <cellStyle name="Neutral 2" xfId="88"/>
    <cellStyle name="Neutral 3" xfId="89"/>
    <cellStyle name="Normal" xfId="0" builtinId="0"/>
    <cellStyle name="Normal 10" xfId="90"/>
    <cellStyle name="Normal 11" xfId="114"/>
    <cellStyle name="Normal 11 2" xfId="120"/>
    <cellStyle name="Normal 12" xfId="115"/>
    <cellStyle name="Normal 12 2" xfId="121"/>
    <cellStyle name="Normal 13" xfId="117"/>
    <cellStyle name="Normal 13 2" xfId="122"/>
    <cellStyle name="Normal 14" xfId="118"/>
    <cellStyle name="Normal 14 2" xfId="119"/>
    <cellStyle name="Normal 15" xfId="123"/>
    <cellStyle name="Normal 15 2" xfId="124"/>
    <cellStyle name="Normal 16" xfId="125"/>
    <cellStyle name="Normal 17" xfId="128"/>
    <cellStyle name="Normal 2" xfId="7"/>
    <cellStyle name="Normal 2 2" xfId="91"/>
    <cellStyle name="Normal 2 3" xfId="92"/>
    <cellStyle name="Normal 2 4" xfId="5"/>
    <cellStyle name="Normal 3" xfId="8"/>
    <cellStyle name="Normal 4" xfId="11"/>
    <cellStyle name="Normal 4 2" xfId="113"/>
    <cellStyle name="Normal 5" xfId="93"/>
    <cellStyle name="Normal 5 2" xfId="94"/>
    <cellStyle name="Normal 6" xfId="95"/>
    <cellStyle name="Normal 6 2" xfId="96"/>
    <cellStyle name="Normal 7" xfId="97"/>
    <cellStyle name="Normal 7 2" xfId="98"/>
    <cellStyle name="Normal 8" xfId="99"/>
    <cellStyle name="Normal 9" xfId="100"/>
    <cellStyle name="Normal_Exhibits For 2010 First Quarter Budget Amendment" xfId="4"/>
    <cellStyle name="Note 2" xfId="101"/>
    <cellStyle name="Note 3" xfId="102"/>
    <cellStyle name="Output 2" xfId="103"/>
    <cellStyle name="Output 3" xfId="104"/>
    <cellStyle name="Percent" xfId="3" builtinId="5"/>
    <cellStyle name="Percent 2" xfId="10"/>
    <cellStyle name="Percent 2 2" xfId="105"/>
    <cellStyle name="Percent 3" xfId="106"/>
    <cellStyle name="Percent 4" xfId="127"/>
    <cellStyle name="Percent 5" xfId="129"/>
    <cellStyle name="Title 2" xfId="107"/>
    <cellStyle name="Title 3" xfId="108"/>
    <cellStyle name="Total 2" xfId="109"/>
    <cellStyle name="Total 3" xfId="110"/>
    <cellStyle name="Warning Text 2" xfId="111"/>
    <cellStyle name="Warning Text 3" xfId="112"/>
  </cellStyles>
  <dxfs count="0"/>
  <tableStyles count="0" defaultTableStyle="TableStyleMedium2" defaultPivotStyle="PivotStyleLight16"/>
  <colors>
    <mruColors>
      <color rgb="FFFFFF66"/>
      <color rgb="FF66FF99"/>
      <color rgb="FF00FF00"/>
      <color rgb="FF66FF66"/>
      <color rgb="FF495BE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sz="1400">
                <a:latin typeface="Times New Roman" panose="02020603050405020304" pitchFamily="18" charset="0"/>
                <a:cs typeface="Times New Roman" panose="02020603050405020304" pitchFamily="18" charset="0"/>
              </a:rPr>
              <a:t>Comparison of Expenditures by Category</a:t>
            </a:r>
          </a:p>
          <a:p>
            <a:pPr>
              <a:defRPr/>
            </a:pPr>
            <a:r>
              <a:rPr lang="en-US" sz="1200">
                <a:latin typeface="Times New Roman" panose="02020603050405020304" pitchFamily="18" charset="0"/>
                <a:cs typeface="Times New Roman" panose="02020603050405020304" pitchFamily="18" charset="0"/>
              </a:rPr>
              <a:t>FY 2010 - FY</a:t>
            </a:r>
            <a:r>
              <a:rPr lang="en-US" sz="1200" baseline="0">
                <a:latin typeface="Times New Roman" panose="02020603050405020304" pitchFamily="18" charset="0"/>
                <a:cs typeface="Times New Roman" panose="02020603050405020304" pitchFamily="18" charset="0"/>
              </a:rPr>
              <a:t> 2014</a:t>
            </a:r>
            <a:endParaRPr lang="en-US" sz="1200">
              <a:latin typeface="Times New Roman" panose="02020603050405020304" pitchFamily="18" charset="0"/>
              <a:cs typeface="Times New Roman" panose="02020603050405020304" pitchFamily="18" charset="0"/>
            </a:endParaRPr>
          </a:p>
        </c:rich>
      </c:tx>
      <c:layout>
        <c:manualLayout>
          <c:xMode val="edge"/>
          <c:yMode val="edge"/>
          <c:x val="0.12841899970836979"/>
          <c:y val="2.7777777777777776E-2"/>
        </c:manualLayout>
      </c:layout>
      <c:overlay val="0"/>
    </c:title>
    <c:autoTitleDeleted val="0"/>
    <c:plotArea>
      <c:layout/>
      <c:barChart>
        <c:barDir val="col"/>
        <c:grouping val="percentStacked"/>
        <c:varyColors val="0"/>
        <c:ser>
          <c:idx val="0"/>
          <c:order val="0"/>
          <c:tx>
            <c:strRef>
              <c:f>'Exh #18&amp;58 GF Expend &amp; Outlook'!$A$23</c:f>
              <c:strCache>
                <c:ptCount val="1"/>
                <c:pt idx="0">
                  <c:v>Salaries</c:v>
                </c:pt>
              </c:strCache>
            </c:strRef>
          </c:tx>
          <c:invertIfNegative val="0"/>
          <c:cat>
            <c:strRef>
              <c:f>'Exh #18&amp;58 GF Expend &amp; Outlook'!$B$22:$G$22</c:f>
              <c:strCache>
                <c:ptCount val="6"/>
                <c:pt idx="0">
                  <c:v>2009</c:v>
                </c:pt>
                <c:pt idx="1">
                  <c:v>2010</c:v>
                </c:pt>
                <c:pt idx="2">
                  <c:v>2011</c:v>
                </c:pt>
                <c:pt idx="3">
                  <c:v>2012</c:v>
                </c:pt>
                <c:pt idx="4">
                  <c:v>2013</c:v>
                </c:pt>
                <c:pt idx="5">
                  <c:v>2014</c:v>
                </c:pt>
              </c:strCache>
            </c:strRef>
          </c:cat>
          <c:val>
            <c:numRef>
              <c:f>'Exh #18&amp;58 GF Expend &amp; Outlook'!$B$23:$G$23</c:f>
              <c:numCache>
                <c:formatCode>0%</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AA0B-4EF9-A835-A77ED390C1AA}"/>
            </c:ext>
          </c:extLst>
        </c:ser>
        <c:ser>
          <c:idx val="1"/>
          <c:order val="1"/>
          <c:tx>
            <c:strRef>
              <c:f>'Exh #18&amp;58 GF Expend &amp; Outlook'!$A$24</c:f>
              <c:strCache>
                <c:ptCount val="1"/>
                <c:pt idx="0">
                  <c:v>Benefits</c:v>
                </c:pt>
              </c:strCache>
            </c:strRef>
          </c:tx>
          <c:invertIfNegative val="0"/>
          <c:cat>
            <c:strRef>
              <c:f>'Exh #18&amp;58 GF Expend &amp; Outlook'!$B$22:$G$22</c:f>
              <c:strCache>
                <c:ptCount val="6"/>
                <c:pt idx="0">
                  <c:v>2009</c:v>
                </c:pt>
                <c:pt idx="1">
                  <c:v>2010</c:v>
                </c:pt>
                <c:pt idx="2">
                  <c:v>2011</c:v>
                </c:pt>
                <c:pt idx="3">
                  <c:v>2012</c:v>
                </c:pt>
                <c:pt idx="4">
                  <c:v>2013</c:v>
                </c:pt>
                <c:pt idx="5">
                  <c:v>2014</c:v>
                </c:pt>
              </c:strCache>
            </c:strRef>
          </c:cat>
          <c:val>
            <c:numRef>
              <c:f>'Exh #18&amp;58 GF Expend &amp; Outlook'!$B$24:$G$24</c:f>
              <c:numCache>
                <c:formatCode>0%</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1-AA0B-4EF9-A835-A77ED390C1AA}"/>
            </c:ext>
          </c:extLst>
        </c:ser>
        <c:ser>
          <c:idx val="2"/>
          <c:order val="2"/>
          <c:tx>
            <c:strRef>
              <c:f>'Exh #18&amp;58 GF Expend &amp; Outlook'!$A$25</c:f>
              <c:strCache>
                <c:ptCount val="1"/>
                <c:pt idx="0">
                  <c:v>Supplies</c:v>
                </c:pt>
              </c:strCache>
            </c:strRef>
          </c:tx>
          <c:invertIfNegative val="0"/>
          <c:cat>
            <c:strRef>
              <c:f>'Exh #18&amp;58 GF Expend &amp; Outlook'!$B$22:$G$22</c:f>
              <c:strCache>
                <c:ptCount val="6"/>
                <c:pt idx="0">
                  <c:v>2009</c:v>
                </c:pt>
                <c:pt idx="1">
                  <c:v>2010</c:v>
                </c:pt>
                <c:pt idx="2">
                  <c:v>2011</c:v>
                </c:pt>
                <c:pt idx="3">
                  <c:v>2012</c:v>
                </c:pt>
                <c:pt idx="4">
                  <c:v>2013</c:v>
                </c:pt>
                <c:pt idx="5">
                  <c:v>2014</c:v>
                </c:pt>
              </c:strCache>
            </c:strRef>
          </c:cat>
          <c:val>
            <c:numRef>
              <c:f>'Exh #18&amp;58 GF Expend &amp; Outlook'!$B$25:$G$25</c:f>
              <c:numCache>
                <c:formatCode>0%</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2-AA0B-4EF9-A835-A77ED390C1AA}"/>
            </c:ext>
          </c:extLst>
        </c:ser>
        <c:ser>
          <c:idx val="3"/>
          <c:order val="3"/>
          <c:tx>
            <c:strRef>
              <c:f>'Exh #18&amp;58 GF Expend &amp; Outlook'!$A$26</c:f>
              <c:strCache>
                <c:ptCount val="1"/>
                <c:pt idx="0">
                  <c:v>Services</c:v>
                </c:pt>
              </c:strCache>
            </c:strRef>
          </c:tx>
          <c:invertIfNegative val="0"/>
          <c:cat>
            <c:strRef>
              <c:f>'Exh #18&amp;58 GF Expend &amp; Outlook'!$B$22:$G$22</c:f>
              <c:strCache>
                <c:ptCount val="6"/>
                <c:pt idx="0">
                  <c:v>2009</c:v>
                </c:pt>
                <c:pt idx="1">
                  <c:v>2010</c:v>
                </c:pt>
                <c:pt idx="2">
                  <c:v>2011</c:v>
                </c:pt>
                <c:pt idx="3">
                  <c:v>2012</c:v>
                </c:pt>
                <c:pt idx="4">
                  <c:v>2013</c:v>
                </c:pt>
                <c:pt idx="5">
                  <c:v>2014</c:v>
                </c:pt>
              </c:strCache>
            </c:strRef>
          </c:cat>
          <c:val>
            <c:numRef>
              <c:f>'Exh #18&amp;58 GF Expend &amp; Outlook'!$B$26:$G$26</c:f>
              <c:numCache>
                <c:formatCode>0%</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3-AA0B-4EF9-A835-A77ED390C1AA}"/>
            </c:ext>
          </c:extLst>
        </c:ser>
        <c:ser>
          <c:idx val="4"/>
          <c:order val="4"/>
          <c:tx>
            <c:strRef>
              <c:f>'Exh #18&amp;58 GF Expend &amp; Outlook'!$A$27</c:f>
              <c:strCache>
                <c:ptCount val="1"/>
                <c:pt idx="0">
                  <c:v>Intergovernmental</c:v>
                </c:pt>
              </c:strCache>
            </c:strRef>
          </c:tx>
          <c:invertIfNegative val="0"/>
          <c:cat>
            <c:strRef>
              <c:f>'Exh #18&amp;58 GF Expend &amp; Outlook'!$B$22:$G$22</c:f>
              <c:strCache>
                <c:ptCount val="6"/>
                <c:pt idx="0">
                  <c:v>2009</c:v>
                </c:pt>
                <c:pt idx="1">
                  <c:v>2010</c:v>
                </c:pt>
                <c:pt idx="2">
                  <c:v>2011</c:v>
                </c:pt>
                <c:pt idx="3">
                  <c:v>2012</c:v>
                </c:pt>
                <c:pt idx="4">
                  <c:v>2013</c:v>
                </c:pt>
                <c:pt idx="5">
                  <c:v>2014</c:v>
                </c:pt>
              </c:strCache>
            </c:strRef>
          </c:cat>
          <c:val>
            <c:numRef>
              <c:f>'Exh #18&amp;58 GF Expend &amp; Outlook'!$B$27:$G$27</c:f>
              <c:numCache>
                <c:formatCode>0%</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4-AA0B-4EF9-A835-A77ED390C1AA}"/>
            </c:ext>
          </c:extLst>
        </c:ser>
        <c:ser>
          <c:idx val="5"/>
          <c:order val="5"/>
          <c:tx>
            <c:strRef>
              <c:f>'Exh #18&amp;58 GF Expend &amp; Outlook'!$A$28</c:f>
              <c:strCache>
                <c:ptCount val="1"/>
                <c:pt idx="0">
                  <c:v>Capital</c:v>
                </c:pt>
              </c:strCache>
            </c:strRef>
          </c:tx>
          <c:invertIfNegative val="0"/>
          <c:cat>
            <c:strRef>
              <c:f>'Exh #18&amp;58 GF Expend &amp; Outlook'!$B$22:$G$22</c:f>
              <c:strCache>
                <c:ptCount val="6"/>
                <c:pt idx="0">
                  <c:v>2009</c:v>
                </c:pt>
                <c:pt idx="1">
                  <c:v>2010</c:v>
                </c:pt>
                <c:pt idx="2">
                  <c:v>2011</c:v>
                </c:pt>
                <c:pt idx="3">
                  <c:v>2012</c:v>
                </c:pt>
                <c:pt idx="4">
                  <c:v>2013</c:v>
                </c:pt>
                <c:pt idx="5">
                  <c:v>2014</c:v>
                </c:pt>
              </c:strCache>
            </c:strRef>
          </c:cat>
          <c:val>
            <c:numRef>
              <c:f>'Exh #18&amp;58 GF Expend &amp; Outlook'!$B$28:$G$28</c:f>
              <c:numCache>
                <c:formatCode>0%</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5-AA0B-4EF9-A835-A77ED390C1AA}"/>
            </c:ext>
          </c:extLst>
        </c:ser>
        <c:ser>
          <c:idx val="6"/>
          <c:order val="6"/>
          <c:tx>
            <c:strRef>
              <c:f>'Exh #18&amp;58 GF Expend &amp; Outlook'!$A$29</c:f>
              <c:strCache>
                <c:ptCount val="1"/>
                <c:pt idx="0">
                  <c:v>Debt Service</c:v>
                </c:pt>
              </c:strCache>
            </c:strRef>
          </c:tx>
          <c:invertIfNegative val="0"/>
          <c:cat>
            <c:strRef>
              <c:f>'Exh #18&amp;58 GF Expend &amp; Outlook'!$B$22:$G$22</c:f>
              <c:strCache>
                <c:ptCount val="6"/>
                <c:pt idx="0">
                  <c:v>2009</c:v>
                </c:pt>
                <c:pt idx="1">
                  <c:v>2010</c:v>
                </c:pt>
                <c:pt idx="2">
                  <c:v>2011</c:v>
                </c:pt>
                <c:pt idx="3">
                  <c:v>2012</c:v>
                </c:pt>
                <c:pt idx="4">
                  <c:v>2013</c:v>
                </c:pt>
                <c:pt idx="5">
                  <c:v>2014</c:v>
                </c:pt>
              </c:strCache>
            </c:strRef>
          </c:cat>
          <c:val>
            <c:numRef>
              <c:f>'Exh #18&amp;58 GF Expend &amp; Outlook'!$B$29:$G$29</c:f>
              <c:numCache>
                <c:formatCode>0%</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AA0B-4EF9-A835-A77ED390C1AA}"/>
            </c:ext>
          </c:extLst>
        </c:ser>
        <c:ser>
          <c:idx val="7"/>
          <c:order val="7"/>
          <c:tx>
            <c:strRef>
              <c:f>'Exh #18&amp;58 GF Expend &amp; Outlook'!$A$30</c:f>
              <c:strCache>
                <c:ptCount val="1"/>
                <c:pt idx="0">
                  <c:v>Transfers</c:v>
                </c:pt>
              </c:strCache>
            </c:strRef>
          </c:tx>
          <c:invertIfNegative val="0"/>
          <c:cat>
            <c:strRef>
              <c:f>'Exh #18&amp;58 GF Expend &amp; Outlook'!$B$22:$G$22</c:f>
              <c:strCache>
                <c:ptCount val="6"/>
                <c:pt idx="0">
                  <c:v>2009</c:v>
                </c:pt>
                <c:pt idx="1">
                  <c:v>2010</c:v>
                </c:pt>
                <c:pt idx="2">
                  <c:v>2011</c:v>
                </c:pt>
                <c:pt idx="3">
                  <c:v>2012</c:v>
                </c:pt>
                <c:pt idx="4">
                  <c:v>2013</c:v>
                </c:pt>
                <c:pt idx="5">
                  <c:v>2014</c:v>
                </c:pt>
              </c:strCache>
            </c:strRef>
          </c:cat>
          <c:val>
            <c:numRef>
              <c:f>'Exh #18&amp;58 GF Expend &amp; Outlook'!$B$30:$G$30</c:f>
              <c:numCache>
                <c:formatCode>0%</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7-AA0B-4EF9-A835-A77ED390C1AA}"/>
            </c:ext>
          </c:extLst>
        </c:ser>
        <c:ser>
          <c:idx val="8"/>
          <c:order val="8"/>
          <c:tx>
            <c:strRef>
              <c:f>'Exh #18&amp;58 GF Expend &amp; Outlook'!$A$31</c:f>
              <c:strCache>
                <c:ptCount val="1"/>
                <c:pt idx="0">
                  <c:v>Interfund Services</c:v>
                </c:pt>
              </c:strCache>
            </c:strRef>
          </c:tx>
          <c:invertIfNegative val="0"/>
          <c:cat>
            <c:strRef>
              <c:f>'Exh #18&amp;58 GF Expend &amp; Outlook'!$B$22:$G$22</c:f>
              <c:strCache>
                <c:ptCount val="6"/>
                <c:pt idx="0">
                  <c:v>2009</c:v>
                </c:pt>
                <c:pt idx="1">
                  <c:v>2010</c:v>
                </c:pt>
                <c:pt idx="2">
                  <c:v>2011</c:v>
                </c:pt>
                <c:pt idx="3">
                  <c:v>2012</c:v>
                </c:pt>
                <c:pt idx="4">
                  <c:v>2013</c:v>
                </c:pt>
                <c:pt idx="5">
                  <c:v>2014</c:v>
                </c:pt>
              </c:strCache>
            </c:strRef>
          </c:cat>
          <c:val>
            <c:numRef>
              <c:f>'Exh #18&amp;58 GF Expend &amp; Outlook'!$B$31:$G$31</c:f>
              <c:numCache>
                <c:formatCode>0%</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8-AA0B-4EF9-A835-A77ED390C1AA}"/>
            </c:ext>
          </c:extLst>
        </c:ser>
        <c:dLbls>
          <c:showLegendKey val="0"/>
          <c:showVal val="0"/>
          <c:showCatName val="0"/>
          <c:showSerName val="0"/>
          <c:showPercent val="0"/>
          <c:showBubbleSize val="0"/>
        </c:dLbls>
        <c:gapWidth val="55"/>
        <c:overlap val="100"/>
        <c:axId val="159955760"/>
        <c:axId val="692149872"/>
      </c:barChart>
      <c:catAx>
        <c:axId val="159955760"/>
        <c:scaling>
          <c:orientation val="minMax"/>
        </c:scaling>
        <c:delete val="0"/>
        <c:axPos val="b"/>
        <c:numFmt formatCode="General" sourceLinked="0"/>
        <c:majorTickMark val="none"/>
        <c:minorTickMark val="none"/>
        <c:tickLblPos val="nextTo"/>
        <c:crossAx val="692149872"/>
        <c:crosses val="autoZero"/>
        <c:auto val="1"/>
        <c:lblAlgn val="ctr"/>
        <c:lblOffset val="100"/>
        <c:noMultiLvlLbl val="0"/>
      </c:catAx>
      <c:valAx>
        <c:axId val="692149872"/>
        <c:scaling>
          <c:orientation val="minMax"/>
        </c:scaling>
        <c:delete val="0"/>
        <c:axPos val="l"/>
        <c:majorGridlines/>
        <c:numFmt formatCode="0%" sourceLinked="1"/>
        <c:majorTickMark val="none"/>
        <c:minorTickMark val="none"/>
        <c:tickLblPos val="nextTo"/>
        <c:crossAx val="159955760"/>
        <c:crosses val="autoZero"/>
        <c:crossBetween val="between"/>
      </c:valAx>
    </c:plotArea>
    <c:legend>
      <c:legendPos val="r"/>
      <c:overlay val="0"/>
    </c:legend>
    <c:plotVisOnly val="1"/>
    <c:dispBlanksAs val="gap"/>
    <c:showDLblsOverMax val="0"/>
  </c:chart>
  <c:spPr>
    <a:ln>
      <a:solidFill>
        <a:srgbClr val="000000"/>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latin typeface="Times New Roman" panose="02020603050405020304" pitchFamily="18" charset="0"/>
                <a:cs typeface="Times New Roman" panose="02020603050405020304" pitchFamily="18" charset="0"/>
              </a:rPr>
              <a:t>General</a:t>
            </a:r>
            <a:r>
              <a:rPr lang="en-US" sz="1200" baseline="0">
                <a:latin typeface="Times New Roman" panose="02020603050405020304" pitchFamily="18" charset="0"/>
                <a:cs typeface="Times New Roman" panose="02020603050405020304" pitchFamily="18" charset="0"/>
              </a:rPr>
              <a:t> Fund Expenditures Outlook</a:t>
            </a:r>
            <a:endParaRPr lang="en-US" sz="1200">
              <a:latin typeface="Times New Roman" panose="02020603050405020304" pitchFamily="18" charset="0"/>
              <a:cs typeface="Times New Roman" panose="02020603050405020304" pitchFamily="18" charset="0"/>
            </a:endParaRPr>
          </a:p>
        </c:rich>
      </c:tx>
      <c:layout>
        <c:manualLayout>
          <c:xMode val="edge"/>
          <c:yMode val="edge"/>
          <c:x val="0.17033019849500911"/>
          <c:y val="5.6528871391076117E-2"/>
        </c:manualLayout>
      </c:layout>
      <c:overlay val="0"/>
    </c:title>
    <c:autoTitleDeleted val="0"/>
    <c:plotArea>
      <c:layout>
        <c:manualLayout>
          <c:layoutTarget val="inner"/>
          <c:xMode val="edge"/>
          <c:yMode val="edge"/>
          <c:x val="0.14095511176323444"/>
          <c:y val="2.9022433516565145E-2"/>
          <c:w val="0.84719107835560381"/>
          <c:h val="0.81366562670232256"/>
        </c:manualLayout>
      </c:layout>
      <c:lineChart>
        <c:grouping val="standard"/>
        <c:varyColors val="0"/>
        <c:ser>
          <c:idx val="0"/>
          <c:order val="0"/>
          <c:spPr>
            <a:ln>
              <a:solidFill>
                <a:schemeClr val="tx1"/>
              </a:solidFill>
            </a:ln>
          </c:spPr>
          <c:marker>
            <c:symbol val="diamond"/>
            <c:size val="6"/>
            <c:spPr>
              <a:solidFill>
                <a:schemeClr val="tx1"/>
              </a:solidFill>
              <a:ln>
                <a:solidFill>
                  <a:schemeClr val="tx1"/>
                </a:solidFill>
              </a:ln>
            </c:spPr>
          </c:marker>
          <c:dPt>
            <c:idx val="5"/>
            <c:bubble3D val="0"/>
            <c:spPr>
              <a:ln>
                <a:solidFill>
                  <a:schemeClr val="tx1"/>
                </a:solidFill>
                <a:prstDash val="solid"/>
              </a:ln>
            </c:spPr>
            <c:extLst xmlns:c16r2="http://schemas.microsoft.com/office/drawing/2015/06/chart">
              <c:ext xmlns:c16="http://schemas.microsoft.com/office/drawing/2014/chart" uri="{C3380CC4-5D6E-409C-BE32-E72D297353CC}">
                <c16:uniqueId val="{00000001-D7A5-4AB3-AEF6-9E76EE1675FB}"/>
              </c:ext>
            </c:extLst>
          </c:dPt>
          <c:dPt>
            <c:idx val="6"/>
            <c:bubble3D val="0"/>
            <c:spPr>
              <a:ln>
                <a:solidFill>
                  <a:schemeClr val="tx1"/>
                </a:solidFill>
                <a:prstDash val="dash"/>
              </a:ln>
            </c:spPr>
            <c:extLst xmlns:c16r2="http://schemas.microsoft.com/office/drawing/2015/06/chart">
              <c:ext xmlns:c16="http://schemas.microsoft.com/office/drawing/2014/chart" uri="{C3380CC4-5D6E-409C-BE32-E72D297353CC}">
                <c16:uniqueId val="{00000003-D7A5-4AB3-AEF6-9E76EE1675FB}"/>
              </c:ext>
            </c:extLst>
          </c:dPt>
          <c:dPt>
            <c:idx val="7"/>
            <c:bubble3D val="0"/>
            <c:spPr>
              <a:ln>
                <a:solidFill>
                  <a:schemeClr val="tx1"/>
                </a:solidFill>
                <a:prstDash val="dash"/>
              </a:ln>
            </c:spPr>
            <c:extLst xmlns:c16r2="http://schemas.microsoft.com/office/drawing/2015/06/chart">
              <c:ext xmlns:c16="http://schemas.microsoft.com/office/drawing/2014/chart" uri="{C3380CC4-5D6E-409C-BE32-E72D297353CC}">
                <c16:uniqueId val="{00000005-D7A5-4AB3-AEF6-9E76EE1675FB}"/>
              </c:ext>
            </c:extLst>
          </c:dPt>
          <c:dPt>
            <c:idx val="8"/>
            <c:bubble3D val="0"/>
            <c:spPr>
              <a:ln>
                <a:solidFill>
                  <a:schemeClr val="tx1"/>
                </a:solidFill>
                <a:prstDash val="dash"/>
              </a:ln>
            </c:spPr>
            <c:extLst xmlns:c16r2="http://schemas.microsoft.com/office/drawing/2015/06/chart">
              <c:ext xmlns:c16="http://schemas.microsoft.com/office/drawing/2014/chart" uri="{C3380CC4-5D6E-409C-BE32-E72D297353CC}">
                <c16:uniqueId val="{00000007-D7A5-4AB3-AEF6-9E76EE1675FB}"/>
              </c:ext>
            </c:extLst>
          </c:dPt>
          <c:dPt>
            <c:idx val="9"/>
            <c:bubble3D val="0"/>
            <c:spPr>
              <a:ln>
                <a:solidFill>
                  <a:schemeClr val="tx1"/>
                </a:solidFill>
                <a:prstDash val="dash"/>
              </a:ln>
            </c:spPr>
            <c:extLst xmlns:c16r2="http://schemas.microsoft.com/office/drawing/2015/06/chart">
              <c:ext xmlns:c16="http://schemas.microsoft.com/office/drawing/2014/chart" uri="{C3380CC4-5D6E-409C-BE32-E72D297353CC}">
                <c16:uniqueId val="{00000009-D7A5-4AB3-AEF6-9E76EE1675FB}"/>
              </c:ext>
            </c:extLst>
          </c:dPt>
          <c:dPt>
            <c:idx val="10"/>
            <c:bubble3D val="0"/>
            <c:spPr>
              <a:ln>
                <a:solidFill>
                  <a:schemeClr val="tx1"/>
                </a:solidFill>
                <a:prstDash val="dash"/>
              </a:ln>
            </c:spPr>
            <c:extLst xmlns:c16r2="http://schemas.microsoft.com/office/drawing/2015/06/chart">
              <c:ext xmlns:c16="http://schemas.microsoft.com/office/drawing/2014/chart" uri="{C3380CC4-5D6E-409C-BE32-E72D297353CC}">
                <c16:uniqueId val="{0000000B-D7A5-4AB3-AEF6-9E76EE1675FB}"/>
              </c:ext>
            </c:extLst>
          </c:dPt>
          <c:dLbls>
            <c:dLbl>
              <c:idx val="0"/>
              <c:layout>
                <c:manualLayout>
                  <c:x val="-4.885817437827384E-2"/>
                  <c:y val="-5.89127420393205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D7A5-4AB3-AEF6-9E76EE1675FB}"/>
                </c:ext>
                <c:ext xmlns:c15="http://schemas.microsoft.com/office/drawing/2012/chart" uri="{CE6537A1-D6FC-4f65-9D91-7224C49458BB}"/>
              </c:extLst>
            </c:dLbl>
            <c:dLbl>
              <c:idx val="1"/>
              <c:layout>
                <c:manualLayout>
                  <c:x val="-6.0600575710397508E-2"/>
                  <c:y val="4.678684032420475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D7A5-4AB3-AEF6-9E76EE1675FB}"/>
                </c:ext>
                <c:ext xmlns:c15="http://schemas.microsoft.com/office/drawing/2012/chart" uri="{CE6537A1-D6FC-4f65-9D91-7224C49458BB}"/>
              </c:extLst>
            </c:dLbl>
            <c:dLbl>
              <c:idx val="2"/>
              <c:layout>
                <c:manualLayout>
                  <c:x val="-6.1264098744413707E-2"/>
                  <c:y val="-4.2270836428465311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D7A5-4AB3-AEF6-9E76EE1675FB}"/>
                </c:ext>
                <c:ext xmlns:c15="http://schemas.microsoft.com/office/drawing/2012/chart" uri="{CE6537A1-D6FC-4f65-9D91-7224C49458BB}"/>
              </c:extLst>
            </c:dLbl>
            <c:dLbl>
              <c:idx val="3"/>
              <c:layout>
                <c:manualLayout>
                  <c:x val="-5.8468879156819482E-2"/>
                  <c:y val="5.592738407699047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D7A5-4AB3-AEF6-9E76EE1675FB}"/>
                </c:ext>
                <c:ext xmlns:c15="http://schemas.microsoft.com/office/drawing/2012/chart" uri="{CE6537A1-D6FC-4f65-9D91-7224C49458BB}"/>
              </c:extLst>
            </c:dLbl>
            <c:dLbl>
              <c:idx val="4"/>
              <c:layout>
                <c:manualLayout>
                  <c:x val="-1.0054546880075267E-2"/>
                  <c:y val="-3.6060350946697461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D7A5-4AB3-AEF6-9E76EE1675FB}"/>
                </c:ext>
                <c:ext xmlns:c15="http://schemas.microsoft.com/office/drawing/2012/chart" uri="{CE6537A1-D6FC-4f65-9D91-7224C49458BB}"/>
              </c:extLst>
            </c:dLbl>
            <c:dLbl>
              <c:idx val="5"/>
              <c:layout>
                <c:manualLayout>
                  <c:x val="-7.447512161975485E-2"/>
                  <c:y val="8.147047656778756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D7A5-4AB3-AEF6-9E76EE1675FB}"/>
                </c:ext>
                <c:ext xmlns:c15="http://schemas.microsoft.com/office/drawing/2012/chart" uri="{CE6537A1-D6FC-4f65-9D91-7224C49458BB}"/>
              </c:extLst>
            </c:dLbl>
            <c:dLbl>
              <c:idx val="6"/>
              <c:layout>
                <c:manualLayout>
                  <c:x val="-5.3708329133111563E-2"/>
                  <c:y val="-5.6225754799517982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D7A5-4AB3-AEF6-9E76EE1675FB}"/>
                </c:ext>
                <c:ext xmlns:c15="http://schemas.microsoft.com/office/drawing/2012/chart" uri="{CE6537A1-D6FC-4f65-9D91-7224C49458BB}"/>
              </c:extLst>
            </c:dLbl>
            <c:dLbl>
              <c:idx val="7"/>
              <c:layout>
                <c:manualLayout>
                  <c:x val="-6.2683288344291252E-2"/>
                  <c:y val="4.41167731392066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D7A5-4AB3-AEF6-9E76EE1675FB}"/>
                </c:ext>
                <c:ext xmlns:c15="http://schemas.microsoft.com/office/drawing/2012/chart" uri="{CE6537A1-D6FC-4f65-9D91-7224C49458BB}"/>
              </c:extLst>
            </c:dLbl>
            <c:dLbl>
              <c:idx val="8"/>
              <c:layout>
                <c:manualLayout>
                  <c:x val="-7.0889326334208219E-2"/>
                  <c:y val="-5.576767526700671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D7A5-4AB3-AEF6-9E76EE1675FB}"/>
                </c:ext>
                <c:ext xmlns:c15="http://schemas.microsoft.com/office/drawing/2012/chart" uri="{CE6537A1-D6FC-4f65-9D91-7224C49458BB}"/>
              </c:extLst>
            </c:dLbl>
            <c:dLbl>
              <c:idx val="9"/>
              <c:layout>
                <c:manualLayout>
                  <c:x val="-8.1819573406809211E-3"/>
                  <c:y val="5.988915300681758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D7A5-4AB3-AEF6-9E76EE1675FB}"/>
                </c:ext>
                <c:ext xmlns:c15="http://schemas.microsoft.com/office/drawing/2012/chart" uri="{CE6537A1-D6FC-4f65-9D91-7224C49458BB}"/>
              </c:extLst>
            </c:dLbl>
            <c:dLbl>
              <c:idx val="10"/>
              <c:layout>
                <c:manualLayout>
                  <c:x val="-8.0495771361913087E-3"/>
                  <c:y val="-5.525016920054804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D7A5-4AB3-AEF6-9E76EE1675FB}"/>
                </c:ext>
                <c:ext xmlns:c15="http://schemas.microsoft.com/office/drawing/2012/chart" uri="{CE6537A1-D6FC-4f65-9D91-7224C49458BB}"/>
              </c:extLst>
            </c:dLbl>
            <c:numFmt formatCode="&quot;$&quot;#,##0" sourceLinked="0"/>
            <c:spPr>
              <a:noFill/>
              <a:ln>
                <a:noFill/>
              </a:ln>
              <a:effectLst/>
            </c:spPr>
            <c:txPr>
              <a:bodyPr/>
              <a:lstStyle/>
              <a:p>
                <a:pPr>
                  <a:defRPr>
                    <a:latin typeface="Times New Roman" panose="02020603050405020304" pitchFamily="18" charset="0"/>
                    <a:cs typeface="Times New Roman" panose="02020603050405020304" pitchFamily="18"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'Exh #18&amp;58 GF Expend &amp; Outlook'!$R$5:$AA$5</c:f>
              <c:strCache>
                <c:ptCount val="10"/>
                <c:pt idx="0">
                  <c:v>2010</c:v>
                </c:pt>
                <c:pt idx="1">
                  <c:v>2011</c:v>
                </c:pt>
                <c:pt idx="2">
                  <c:v>2012</c:v>
                </c:pt>
                <c:pt idx="3">
                  <c:v>2013</c:v>
                </c:pt>
                <c:pt idx="4">
                  <c:v>2014</c:v>
                </c:pt>
                <c:pt idx="5">
                  <c:v>2015
Outlook</c:v>
                </c:pt>
                <c:pt idx="6">
                  <c:v>2016
Outlook</c:v>
                </c:pt>
                <c:pt idx="7">
                  <c:v>2017
Outlook</c:v>
                </c:pt>
                <c:pt idx="8">
                  <c:v>2018
Outlook</c:v>
                </c:pt>
                <c:pt idx="9">
                  <c:v>2019
Outlook</c:v>
                </c:pt>
              </c:strCache>
            </c:strRef>
          </c:cat>
          <c:val>
            <c:numRef>
              <c:f>'Exh #18&amp;58 GF Expend &amp; Outlook'!$R$6:$AA$6</c:f>
              <c:numCache>
                <c:formatCode>"$"#,##0_);[Red]\("$"#,##0\)</c:formatCode>
                <c:ptCount val="10"/>
                <c:pt idx="0">
                  <c:v>0</c:v>
                </c:pt>
                <c:pt idx="1">
                  <c:v>0</c:v>
                </c:pt>
                <c:pt idx="2">
                  <c:v>0</c:v>
                </c:pt>
                <c:pt idx="3">
                  <c:v>0</c:v>
                </c:pt>
                <c:pt idx="4">
                  <c:v>0</c:v>
                </c:pt>
                <c:pt idx="5">
                  <c:v>0</c:v>
                </c:pt>
                <c:pt idx="6">
                  <c:v>0</c:v>
                </c:pt>
                <c:pt idx="7">
                  <c:v>0</c:v>
                </c:pt>
                <c:pt idx="8">
                  <c:v>0</c:v>
                </c:pt>
                <c:pt idx="9">
                  <c:v>0</c:v>
                </c:pt>
              </c:numCache>
            </c:numRef>
          </c:val>
          <c:smooth val="0"/>
          <c:extLst xmlns:c16r2="http://schemas.microsoft.com/office/drawing/2015/06/chart">
            <c:ext xmlns:c16="http://schemas.microsoft.com/office/drawing/2014/chart" uri="{C3380CC4-5D6E-409C-BE32-E72D297353CC}">
              <c16:uniqueId val="{00000011-D7A5-4AB3-AEF6-9E76EE1675FB}"/>
            </c:ext>
          </c:extLst>
        </c:ser>
        <c:dLbls>
          <c:showLegendKey val="0"/>
          <c:showVal val="1"/>
          <c:showCatName val="0"/>
          <c:showSerName val="0"/>
          <c:showPercent val="0"/>
          <c:showBubbleSize val="0"/>
        </c:dLbls>
        <c:marker val="1"/>
        <c:smooth val="0"/>
        <c:axId val="692148696"/>
        <c:axId val="692148304"/>
      </c:lineChart>
      <c:catAx>
        <c:axId val="692148696"/>
        <c:scaling>
          <c:orientation val="minMax"/>
        </c:scaling>
        <c:delete val="0"/>
        <c:axPos val="b"/>
        <c:numFmt formatCode="General" sourceLinked="0"/>
        <c:majorTickMark val="none"/>
        <c:minorTickMark val="none"/>
        <c:tickLblPos val="nextTo"/>
        <c:txPr>
          <a:bodyPr/>
          <a:lstStyle/>
          <a:p>
            <a:pPr>
              <a:defRPr>
                <a:latin typeface="Times New Roman" panose="02020603050405020304" pitchFamily="18" charset="0"/>
                <a:cs typeface="Times New Roman" panose="02020603050405020304" pitchFamily="18" charset="0"/>
              </a:defRPr>
            </a:pPr>
            <a:endParaRPr lang="en-US"/>
          </a:p>
        </c:txPr>
        <c:crossAx val="692148304"/>
        <c:crosses val="autoZero"/>
        <c:auto val="1"/>
        <c:lblAlgn val="ctr"/>
        <c:lblOffset val="100"/>
        <c:noMultiLvlLbl val="0"/>
      </c:catAx>
      <c:valAx>
        <c:axId val="692148304"/>
        <c:scaling>
          <c:orientation val="minMax"/>
          <c:max val="40000000"/>
          <c:min val="30000000"/>
        </c:scaling>
        <c:delete val="0"/>
        <c:axPos val="l"/>
        <c:majorGridlines/>
        <c:numFmt formatCode="&quot;$&quot;#,##0" sourceLinked="0"/>
        <c:majorTickMark val="none"/>
        <c:minorTickMark val="none"/>
        <c:tickLblPos val="nextTo"/>
        <c:txPr>
          <a:bodyPr/>
          <a:lstStyle/>
          <a:p>
            <a:pPr>
              <a:defRPr>
                <a:latin typeface="Times New Roman" panose="02020603050405020304" pitchFamily="18" charset="0"/>
                <a:cs typeface="Times New Roman" panose="02020603050405020304" pitchFamily="18" charset="0"/>
              </a:defRPr>
            </a:pPr>
            <a:endParaRPr lang="en-US"/>
          </a:p>
        </c:txPr>
        <c:crossAx val="692148696"/>
        <c:crosses val="autoZero"/>
        <c:crossBetween val="between"/>
        <c:majorUnit val="2000000"/>
      </c:valAx>
      <c:spPr>
        <a:solidFill>
          <a:srgbClr val="FFFF00"/>
        </a:solidFill>
        <a:ln>
          <a:solidFill>
            <a:schemeClr val="tx1">
              <a:lumMod val="65000"/>
              <a:lumOff val="35000"/>
            </a:schemeClr>
          </a:solidFill>
        </a:ln>
      </c:spPr>
    </c:plotArea>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latin typeface="Times New Roman" panose="02020603050405020304" pitchFamily="18" charset="0"/>
                <a:cs typeface="Times New Roman" panose="02020603050405020304" pitchFamily="18" charset="0"/>
              </a:rPr>
              <a:t>Revenues vs. Expenditures</a:t>
            </a:r>
          </a:p>
        </c:rich>
      </c:tx>
      <c:layout>
        <c:manualLayout>
          <c:xMode val="edge"/>
          <c:yMode val="edge"/>
          <c:x val="0.40296762904636918"/>
          <c:y val="4.1928721174004195E-2"/>
        </c:manualLayout>
      </c:layout>
      <c:overlay val="0"/>
    </c:title>
    <c:autoTitleDeleted val="0"/>
    <c:plotArea>
      <c:layout>
        <c:manualLayout>
          <c:layoutTarget val="inner"/>
          <c:xMode val="edge"/>
          <c:yMode val="edge"/>
          <c:x val="0.11575459317585302"/>
          <c:y val="2.9022433516565145E-2"/>
          <c:w val="0.86387503645377661"/>
          <c:h val="0.73648211426401888"/>
        </c:manualLayout>
      </c:layout>
      <c:lineChart>
        <c:grouping val="standard"/>
        <c:varyColors val="0"/>
        <c:ser>
          <c:idx val="0"/>
          <c:order val="0"/>
          <c:tx>
            <c:strRef>
              <c:f>'Exh #32 Operating Position'!$A$24</c:f>
              <c:strCache>
                <c:ptCount val="1"/>
                <c:pt idx="0">
                  <c:v>Revenues</c:v>
                </c:pt>
              </c:strCache>
            </c:strRef>
          </c:tx>
          <c:spPr>
            <a:ln cmpd="sng">
              <a:solidFill>
                <a:schemeClr val="tx1"/>
              </a:solidFill>
              <a:prstDash val="dash"/>
            </a:ln>
          </c:spPr>
          <c:marker>
            <c:symbol val="none"/>
          </c:marker>
          <c:cat>
            <c:strRef>
              <c:f>'Exh #32 Operating Position'!$B$23:$F$23</c:f>
              <c:strCache>
                <c:ptCount val="5"/>
                <c:pt idx="0">
                  <c:v>2010</c:v>
                </c:pt>
                <c:pt idx="1">
                  <c:v>2011</c:v>
                </c:pt>
                <c:pt idx="2">
                  <c:v>2012</c:v>
                </c:pt>
                <c:pt idx="3">
                  <c:v>2013</c:v>
                </c:pt>
                <c:pt idx="4">
                  <c:v>2014</c:v>
                </c:pt>
              </c:strCache>
            </c:strRef>
          </c:cat>
          <c:val>
            <c:numRef>
              <c:f>'Exh #32 Operating Position'!$B$24:$F$24</c:f>
              <c:numCache>
                <c:formatCode>#,##0_);\(#,##0\)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0-141E-476C-BA8C-9CEC5F674D1B}"/>
            </c:ext>
          </c:extLst>
        </c:ser>
        <c:ser>
          <c:idx val="1"/>
          <c:order val="1"/>
          <c:tx>
            <c:strRef>
              <c:f>'Exh #32 Operating Position'!$A$25</c:f>
              <c:strCache>
                <c:ptCount val="1"/>
                <c:pt idx="0">
                  <c:v>Expenditures</c:v>
                </c:pt>
              </c:strCache>
            </c:strRef>
          </c:tx>
          <c:spPr>
            <a:ln>
              <a:solidFill>
                <a:srgbClr val="0070C0"/>
              </a:solidFill>
              <a:prstDash val="solid"/>
            </a:ln>
          </c:spPr>
          <c:marker>
            <c:symbol val="none"/>
          </c:marker>
          <c:cat>
            <c:strRef>
              <c:f>'Exh #32 Operating Position'!$B$23:$F$23</c:f>
              <c:strCache>
                <c:ptCount val="5"/>
                <c:pt idx="0">
                  <c:v>2010</c:v>
                </c:pt>
                <c:pt idx="1">
                  <c:v>2011</c:v>
                </c:pt>
                <c:pt idx="2">
                  <c:v>2012</c:v>
                </c:pt>
                <c:pt idx="3">
                  <c:v>2013</c:v>
                </c:pt>
                <c:pt idx="4">
                  <c:v>2014</c:v>
                </c:pt>
              </c:strCache>
            </c:strRef>
          </c:cat>
          <c:val>
            <c:numRef>
              <c:f>'Exh #32 Operating Position'!$B$25:$F$25</c:f>
              <c:numCache>
                <c:formatCode>#,##0_);\(#,##0\)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141E-476C-BA8C-9CEC5F674D1B}"/>
            </c:ext>
          </c:extLst>
        </c:ser>
        <c:dLbls>
          <c:showLegendKey val="0"/>
          <c:showVal val="0"/>
          <c:showCatName val="0"/>
          <c:showSerName val="0"/>
          <c:showPercent val="0"/>
          <c:showBubbleSize val="0"/>
        </c:dLbls>
        <c:smooth val="0"/>
        <c:axId val="692150264"/>
        <c:axId val="218067624"/>
      </c:lineChart>
      <c:catAx>
        <c:axId val="692150264"/>
        <c:scaling>
          <c:orientation val="minMax"/>
        </c:scaling>
        <c:delete val="0"/>
        <c:axPos val="b"/>
        <c:numFmt formatCode="General" sourceLinked="0"/>
        <c:majorTickMark val="none"/>
        <c:minorTickMark val="none"/>
        <c:tickLblPos val="nextTo"/>
        <c:txPr>
          <a:bodyPr/>
          <a:lstStyle/>
          <a:p>
            <a:pPr>
              <a:defRPr>
                <a:latin typeface="Times New Roman" panose="02020603050405020304" pitchFamily="18" charset="0"/>
                <a:cs typeface="Times New Roman" panose="02020603050405020304" pitchFamily="18" charset="0"/>
              </a:defRPr>
            </a:pPr>
            <a:endParaRPr lang="en-US"/>
          </a:p>
        </c:txPr>
        <c:crossAx val="218067624"/>
        <c:crosses val="autoZero"/>
        <c:auto val="1"/>
        <c:lblAlgn val="ctr"/>
        <c:lblOffset val="100"/>
        <c:noMultiLvlLbl val="0"/>
      </c:catAx>
      <c:valAx>
        <c:axId val="218067624"/>
        <c:scaling>
          <c:orientation val="minMax"/>
          <c:max val="39500000"/>
          <c:min val="31500000"/>
        </c:scaling>
        <c:delete val="0"/>
        <c:axPos val="l"/>
        <c:majorGridlines/>
        <c:numFmt formatCode="#,##0_);\(#,##0\)" sourceLinked="1"/>
        <c:majorTickMark val="none"/>
        <c:minorTickMark val="none"/>
        <c:tickLblPos val="nextTo"/>
        <c:spPr>
          <a:ln w="9525">
            <a:noFill/>
          </a:ln>
        </c:spPr>
        <c:txPr>
          <a:bodyPr/>
          <a:lstStyle/>
          <a:p>
            <a:pPr>
              <a:defRPr>
                <a:latin typeface="Times New Roman" panose="02020603050405020304" pitchFamily="18" charset="0"/>
                <a:cs typeface="Times New Roman" panose="02020603050405020304" pitchFamily="18" charset="0"/>
              </a:defRPr>
            </a:pPr>
            <a:endParaRPr lang="en-US"/>
          </a:p>
        </c:txPr>
        <c:crossAx val="692150264"/>
        <c:crosses val="autoZero"/>
        <c:crossBetween val="between"/>
        <c:majorUnit val="2000000"/>
      </c:valAx>
      <c:spPr>
        <a:solidFill>
          <a:srgbClr val="FFFF00"/>
        </a:solidFill>
        <a:ln>
          <a:solidFill>
            <a:schemeClr val="tx1">
              <a:lumMod val="65000"/>
              <a:lumOff val="35000"/>
            </a:schemeClr>
          </a:solidFill>
        </a:ln>
      </c:spPr>
    </c:plotArea>
    <c:legend>
      <c:legendPos val="b"/>
      <c:layout>
        <c:manualLayout>
          <c:xMode val="edge"/>
          <c:yMode val="edge"/>
          <c:x val="0.23438168786593983"/>
          <c:y val="0.88054110423697041"/>
          <c:w val="0.53978346456692916"/>
          <c:h val="8.9696991001124854E-2"/>
        </c:manualLayout>
      </c:layout>
      <c:overlay val="0"/>
      <c:spPr>
        <a:ln>
          <a:solidFill>
            <a:schemeClr val="tx1">
              <a:lumMod val="65000"/>
              <a:lumOff val="35000"/>
            </a:schemeClr>
          </a:solidFill>
        </a:ln>
      </c:spPr>
      <c:txPr>
        <a:bodyPr/>
        <a:lstStyle/>
        <a:p>
          <a:pPr>
            <a:defRPr>
              <a:latin typeface="Times New Roman" panose="02020603050405020304" pitchFamily="18" charset="0"/>
              <a:cs typeface="Times New Roman" panose="02020603050405020304" pitchFamily="18"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8</xdr:col>
      <xdr:colOff>238125</xdr:colOff>
      <xdr:row>6</xdr:row>
      <xdr:rowOff>161925</xdr:rowOff>
    </xdr:from>
    <xdr:to>
      <xdr:col>15</xdr:col>
      <xdr:colOff>28575</xdr:colOff>
      <xdr:row>29</xdr:row>
      <xdr:rowOff>146304</xdr:rowOff>
    </xdr:to>
    <xdr:graphicFrame macro="">
      <xdr:nvGraphicFramePr>
        <xdr:cNvPr id="4" name="Chart 3">
          <a:extLst>
            <a:ext uri="{FF2B5EF4-FFF2-40B4-BE49-F238E27FC236}">
              <a16:creationId xmlns:a16="http://schemas.microsoft.com/office/drawing/2014/main" xmlns="" id="{00000000-0008-0000-3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809625</xdr:colOff>
      <xdr:row>14</xdr:row>
      <xdr:rowOff>57150</xdr:rowOff>
    </xdr:from>
    <xdr:to>
      <xdr:col>27</xdr:col>
      <xdr:colOff>57150</xdr:colOff>
      <xdr:row>29</xdr:row>
      <xdr:rowOff>131445</xdr:rowOff>
    </xdr:to>
    <xdr:graphicFrame macro="">
      <xdr:nvGraphicFramePr>
        <xdr:cNvPr id="6" name="Chart 5">
          <a:extLst>
            <a:ext uri="{FF2B5EF4-FFF2-40B4-BE49-F238E27FC236}">
              <a16:creationId xmlns:a16="http://schemas.microsoft.com/office/drawing/2014/main" xmlns="" id="{00000000-0008-0000-3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352425</xdr:colOff>
      <xdr:row>6</xdr:row>
      <xdr:rowOff>42862</xdr:rowOff>
    </xdr:from>
    <xdr:to>
      <xdr:col>8</xdr:col>
      <xdr:colOff>200025</xdr:colOff>
      <xdr:row>20</xdr:row>
      <xdr:rowOff>27622</xdr:rowOff>
    </xdr:to>
    <xdr:graphicFrame macro="">
      <xdr:nvGraphicFramePr>
        <xdr:cNvPr id="4" name="Chart 3">
          <a:extLst>
            <a:ext uri="{FF2B5EF4-FFF2-40B4-BE49-F238E27FC236}">
              <a16:creationId xmlns:a16="http://schemas.microsoft.com/office/drawing/2014/main" xmlns="" id="{00000000-0008-0000-3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Property%20Tax/My%20Property%20Tax%20Caculato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cott\AppData\Local\Microsoft\Windows\Temporary%20Internet%20Files\Content.IE5\PM7GJOWX\DP%20-%20Motorola%20Rad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y Tax Calculator Option"/>
      <sheetName val="My Tax Calculator Option 2"/>
      <sheetName val="My Tax Calculator"/>
      <sheetName val="Property Tax Assumptions"/>
      <sheetName val="Loan Amortization Schedule"/>
      <sheetName val="Debt Repayment"/>
      <sheetName val="Annual Addition"/>
      <sheetName val="Data"/>
    </sheetNames>
    <sheetDataSet>
      <sheetData sheetId="0"/>
      <sheetData sheetId="1"/>
      <sheetData sheetId="2"/>
      <sheetData sheetId="3"/>
      <sheetData sheetId="4">
        <row r="1">
          <cell r="A1" t="str">
            <v>Loan Amortization Schedule</v>
          </cell>
          <cell r="B1">
            <v>0</v>
          </cell>
          <cell r="C1">
            <v>0</v>
          </cell>
          <cell r="D1">
            <v>0</v>
          </cell>
          <cell r="E1">
            <v>0</v>
          </cell>
          <cell r="F1">
            <v>0</v>
          </cell>
          <cell r="G1">
            <v>0</v>
          </cell>
          <cell r="H1">
            <v>0</v>
          </cell>
          <cell r="I1">
            <v>0</v>
          </cell>
          <cell r="J1">
            <v>0</v>
          </cell>
        </row>
        <row r="2">
          <cell r="A2" t="str">
            <v>Notes:  Scheduled Payments are Estimates Only</v>
          </cell>
          <cell r="B2">
            <v>0</v>
          </cell>
          <cell r="C2">
            <v>0</v>
          </cell>
          <cell r="D2">
            <v>0</v>
          </cell>
          <cell r="E2">
            <v>0</v>
          </cell>
          <cell r="F2">
            <v>0</v>
          </cell>
          <cell r="G2">
            <v>0</v>
          </cell>
          <cell r="H2">
            <v>0</v>
          </cell>
          <cell r="I2">
            <v>0</v>
          </cell>
          <cell r="J2">
            <v>0</v>
          </cell>
        </row>
        <row r="3">
          <cell r="A3">
            <v>0</v>
          </cell>
          <cell r="B3">
            <v>0</v>
          </cell>
          <cell r="C3">
            <v>0</v>
          </cell>
          <cell r="D3">
            <v>0</v>
          </cell>
          <cell r="E3">
            <v>0</v>
          </cell>
          <cell r="F3">
            <v>0</v>
          </cell>
          <cell r="G3">
            <v>0</v>
          </cell>
          <cell r="H3">
            <v>0</v>
          </cell>
          <cell r="I3">
            <v>0</v>
          </cell>
          <cell r="J3">
            <v>0</v>
          </cell>
        </row>
        <row r="4">
          <cell r="A4">
            <v>0</v>
          </cell>
          <cell r="B4" t="str">
            <v>Enter values</v>
          </cell>
          <cell r="C4">
            <v>0</v>
          </cell>
          <cell r="D4">
            <v>0</v>
          </cell>
          <cell r="E4">
            <v>0</v>
          </cell>
          <cell r="F4" t="str">
            <v>Loan summary</v>
          </cell>
          <cell r="G4">
            <v>0</v>
          </cell>
          <cell r="H4">
            <v>0</v>
          </cell>
          <cell r="I4">
            <v>0</v>
          </cell>
          <cell r="J4">
            <v>0</v>
          </cell>
        </row>
        <row r="5">
          <cell r="A5">
            <v>0</v>
          </cell>
          <cell r="B5">
            <v>0</v>
          </cell>
          <cell r="C5" t="str">
            <v>Loan amount</v>
          </cell>
          <cell r="D5">
            <v>1500000</v>
          </cell>
          <cell r="E5">
            <v>0</v>
          </cell>
          <cell r="F5">
            <v>0</v>
          </cell>
          <cell r="G5" t="str">
            <v>Scheduled payment</v>
          </cell>
          <cell r="H5">
            <v>322870.29136232432</v>
          </cell>
          <cell r="I5">
            <v>0</v>
          </cell>
          <cell r="J5">
            <v>0</v>
          </cell>
        </row>
        <row r="6">
          <cell r="A6">
            <v>0</v>
          </cell>
          <cell r="B6">
            <v>0</v>
          </cell>
          <cell r="C6" t="str">
            <v>Annual interest rate</v>
          </cell>
          <cell r="D6">
            <v>2.5000000000000001E-2</v>
          </cell>
          <cell r="E6">
            <v>0</v>
          </cell>
          <cell r="F6">
            <v>0</v>
          </cell>
          <cell r="G6" t="str">
            <v>Scheduled number of payments</v>
          </cell>
          <cell r="H6">
            <v>5</v>
          </cell>
          <cell r="I6">
            <v>0</v>
          </cell>
          <cell r="J6">
            <v>0</v>
          </cell>
        </row>
        <row r="7">
          <cell r="A7">
            <v>0</v>
          </cell>
          <cell r="B7">
            <v>0</v>
          </cell>
          <cell r="C7" t="str">
            <v>Loan period in years</v>
          </cell>
          <cell r="D7">
            <v>5</v>
          </cell>
          <cell r="E7">
            <v>0</v>
          </cell>
          <cell r="F7">
            <v>0</v>
          </cell>
          <cell r="G7" t="str">
            <v>Actual number of payments</v>
          </cell>
          <cell r="H7">
            <v>5</v>
          </cell>
          <cell r="I7">
            <v>0</v>
          </cell>
          <cell r="J7">
            <v>0</v>
          </cell>
        </row>
        <row r="8">
          <cell r="A8">
            <v>0</v>
          </cell>
          <cell r="B8">
            <v>0</v>
          </cell>
          <cell r="C8" t="str">
            <v>Number of payments per year</v>
          </cell>
          <cell r="D8">
            <v>1</v>
          </cell>
          <cell r="E8">
            <v>0</v>
          </cell>
          <cell r="F8">
            <v>0</v>
          </cell>
          <cell r="G8" t="str">
            <v>Total early payments</v>
          </cell>
          <cell r="H8">
            <v>0</v>
          </cell>
          <cell r="I8">
            <v>0</v>
          </cell>
          <cell r="J8">
            <v>0</v>
          </cell>
        </row>
        <row r="9">
          <cell r="A9">
            <v>0</v>
          </cell>
          <cell r="B9">
            <v>0</v>
          </cell>
          <cell r="C9" t="str">
            <v>Start date of loan</v>
          </cell>
          <cell r="D9">
            <v>41640</v>
          </cell>
          <cell r="E9">
            <v>0</v>
          </cell>
          <cell r="F9">
            <v>0</v>
          </cell>
          <cell r="G9" t="str">
            <v>Total interest</v>
          </cell>
          <cell r="H9">
            <v>114351.45681162165</v>
          </cell>
          <cell r="I9">
            <v>0</v>
          </cell>
          <cell r="J9">
            <v>0</v>
          </cell>
        </row>
        <row r="10">
          <cell r="A10">
            <v>0</v>
          </cell>
          <cell r="B10">
            <v>0</v>
          </cell>
          <cell r="C10" t="str">
            <v>Optional extra payments</v>
          </cell>
          <cell r="D10">
            <v>0</v>
          </cell>
          <cell r="E10">
            <v>0</v>
          </cell>
          <cell r="F10">
            <v>0</v>
          </cell>
          <cell r="G10">
            <v>0</v>
          </cell>
          <cell r="H10">
            <v>0</v>
          </cell>
          <cell r="I10">
            <v>0</v>
          </cell>
          <cell r="J10">
            <v>0</v>
          </cell>
        </row>
        <row r="11">
          <cell r="A11">
            <v>0</v>
          </cell>
          <cell r="B11">
            <v>0</v>
          </cell>
          <cell r="C11">
            <v>0</v>
          </cell>
          <cell r="D11">
            <v>0</v>
          </cell>
          <cell r="E11">
            <v>0</v>
          </cell>
          <cell r="F11">
            <v>0</v>
          </cell>
          <cell r="G11">
            <v>0</v>
          </cell>
          <cell r="H11">
            <v>0</v>
          </cell>
          <cell r="I11">
            <v>0</v>
          </cell>
          <cell r="J11">
            <v>0</v>
          </cell>
        </row>
        <row r="12">
          <cell r="A12">
            <v>0</v>
          </cell>
          <cell r="B12" t="str">
            <v>Lender name:</v>
          </cell>
          <cell r="C12">
            <v>0</v>
          </cell>
          <cell r="D12">
            <v>0</v>
          </cell>
          <cell r="E12">
            <v>0</v>
          </cell>
          <cell r="F12">
            <v>0</v>
          </cell>
          <cell r="G12">
            <v>0</v>
          </cell>
          <cell r="H12">
            <v>0</v>
          </cell>
          <cell r="I12">
            <v>0</v>
          </cell>
          <cell r="J12">
            <v>0</v>
          </cell>
        </row>
        <row r="13">
          <cell r="A13">
            <v>0</v>
          </cell>
          <cell r="B13">
            <v>0</v>
          </cell>
          <cell r="C13">
            <v>0</v>
          </cell>
          <cell r="D13">
            <v>0</v>
          </cell>
          <cell r="E13">
            <v>0</v>
          </cell>
          <cell r="F13">
            <v>0</v>
          </cell>
          <cell r="G13">
            <v>0</v>
          </cell>
          <cell r="H13">
            <v>0</v>
          </cell>
          <cell r="I13">
            <v>0</v>
          </cell>
          <cell r="J13">
            <v>0</v>
          </cell>
        </row>
        <row r="14">
          <cell r="A14">
            <v>0</v>
          </cell>
          <cell r="B14">
            <v>0</v>
          </cell>
          <cell r="C14">
            <v>0</v>
          </cell>
          <cell r="D14">
            <v>0</v>
          </cell>
          <cell r="E14">
            <v>0</v>
          </cell>
          <cell r="F14">
            <v>0</v>
          </cell>
          <cell r="G14">
            <v>0</v>
          </cell>
          <cell r="H14">
            <v>0</v>
          </cell>
          <cell r="I14">
            <v>0</v>
          </cell>
          <cell r="J14">
            <v>0</v>
          </cell>
        </row>
        <row r="15">
          <cell r="A15">
            <v>0</v>
          </cell>
          <cell r="B15">
            <v>0</v>
          </cell>
          <cell r="C15">
            <v>0</v>
          </cell>
          <cell r="D15">
            <v>0</v>
          </cell>
          <cell r="E15">
            <v>0</v>
          </cell>
          <cell r="F15">
            <v>0</v>
          </cell>
          <cell r="G15">
            <v>0</v>
          </cell>
          <cell r="H15">
            <v>0</v>
          </cell>
          <cell r="I15">
            <v>0</v>
          </cell>
          <cell r="J15">
            <v>0</v>
          </cell>
        </row>
        <row r="16">
          <cell r="A16" t="str">
            <v>PmtNo.</v>
          </cell>
          <cell r="B16" t="str">
            <v>Payment Date</v>
          </cell>
          <cell r="C16" t="str">
            <v>Beginning Balance</v>
          </cell>
          <cell r="D16" t="str">
            <v>Scheduled Payment</v>
          </cell>
          <cell r="E16" t="str">
            <v>Extra Payment</v>
          </cell>
          <cell r="F16" t="str">
            <v>Total Payment</v>
          </cell>
          <cell r="G16" t="str">
            <v>Principal</v>
          </cell>
          <cell r="H16" t="str">
            <v>Interest</v>
          </cell>
          <cell r="I16" t="str">
            <v>Ending Balance</v>
          </cell>
          <cell r="J16" t="str">
            <v>Cumulative Interest</v>
          </cell>
        </row>
        <row r="17">
          <cell r="A17">
            <v>0</v>
          </cell>
          <cell r="B17">
            <v>0</v>
          </cell>
          <cell r="C17">
            <v>0</v>
          </cell>
          <cell r="D17">
            <v>0</v>
          </cell>
          <cell r="E17">
            <v>0</v>
          </cell>
          <cell r="F17">
            <v>0</v>
          </cell>
          <cell r="G17">
            <v>0</v>
          </cell>
          <cell r="H17">
            <v>0</v>
          </cell>
          <cell r="I17">
            <v>0</v>
          </cell>
          <cell r="J17">
            <v>0</v>
          </cell>
          <cell r="N17">
            <v>0</v>
          </cell>
        </row>
        <row r="18">
          <cell r="A18">
            <v>1</v>
          </cell>
          <cell r="B18">
            <v>42005</v>
          </cell>
          <cell r="C18">
            <v>1500000</v>
          </cell>
          <cell r="D18">
            <v>322870.29136232432</v>
          </cell>
          <cell r="E18">
            <v>0</v>
          </cell>
          <cell r="F18">
            <v>322870.29136232432</v>
          </cell>
          <cell r="G18">
            <v>285370.29136232432</v>
          </cell>
          <cell r="H18">
            <v>37500</v>
          </cell>
          <cell r="I18">
            <v>1214629.7086376757</v>
          </cell>
          <cell r="J18">
            <v>37500</v>
          </cell>
        </row>
        <row r="19">
          <cell r="A19">
            <v>2</v>
          </cell>
          <cell r="B19">
            <v>42370</v>
          </cell>
          <cell r="C19">
            <v>1214629.7086376757</v>
          </cell>
          <cell r="D19">
            <v>322870.29136232432</v>
          </cell>
          <cell r="E19">
            <v>0</v>
          </cell>
          <cell r="F19">
            <v>322870.29136232432</v>
          </cell>
          <cell r="G19">
            <v>292504.54864638241</v>
          </cell>
          <cell r="H19">
            <v>30365.742715941895</v>
          </cell>
          <cell r="I19">
            <v>922125.15999129333</v>
          </cell>
          <cell r="J19">
            <v>67865.742715941888</v>
          </cell>
        </row>
        <row r="20">
          <cell r="A20">
            <v>3</v>
          </cell>
          <cell r="B20">
            <v>42736</v>
          </cell>
          <cell r="C20">
            <v>922125.15999129333</v>
          </cell>
          <cell r="D20">
            <v>322870.29136232432</v>
          </cell>
          <cell r="E20">
            <v>0</v>
          </cell>
          <cell r="F20">
            <v>322870.29136232432</v>
          </cell>
          <cell r="G20">
            <v>299817.162362542</v>
          </cell>
          <cell r="H20">
            <v>23053.128999782333</v>
          </cell>
          <cell r="I20">
            <v>622307.99762875133</v>
          </cell>
          <cell r="J20">
            <v>90918.871715724221</v>
          </cell>
        </row>
        <row r="21">
          <cell r="A21">
            <v>4</v>
          </cell>
          <cell r="B21">
            <v>43101</v>
          </cell>
          <cell r="C21">
            <v>622307.99762875133</v>
          </cell>
          <cell r="D21">
            <v>322870.29136232432</v>
          </cell>
          <cell r="E21">
            <v>0</v>
          </cell>
          <cell r="F21">
            <v>322870.29136232432</v>
          </cell>
          <cell r="G21">
            <v>307312.59142160555</v>
          </cell>
          <cell r="H21">
            <v>15557.699940718783</v>
          </cell>
          <cell r="I21">
            <v>314995.40620714577</v>
          </cell>
          <cell r="J21">
            <v>106476.571656443</v>
          </cell>
        </row>
        <row r="22">
          <cell r="A22">
            <v>5</v>
          </cell>
          <cell r="B22">
            <v>43466</v>
          </cell>
          <cell r="C22">
            <v>314995.40620714577</v>
          </cell>
          <cell r="D22">
            <v>322870.29136232432</v>
          </cell>
          <cell r="E22">
            <v>0</v>
          </cell>
          <cell r="F22">
            <v>314995.40620714577</v>
          </cell>
          <cell r="G22">
            <v>307120.52105196711</v>
          </cell>
          <cell r="H22">
            <v>7874.8851551786447</v>
          </cell>
          <cell r="I22">
            <v>0</v>
          </cell>
          <cell r="J22">
            <v>114351.45681162165</v>
          </cell>
        </row>
        <row r="23">
          <cell r="A23">
            <v>6</v>
          </cell>
          <cell r="B23">
            <v>43831</v>
          </cell>
          <cell r="C23">
            <v>0</v>
          </cell>
          <cell r="D23">
            <v>322870.29136232432</v>
          </cell>
          <cell r="E23">
            <v>0</v>
          </cell>
          <cell r="F23">
            <v>0</v>
          </cell>
          <cell r="G23">
            <v>0</v>
          </cell>
          <cell r="H23">
            <v>0</v>
          </cell>
          <cell r="I23">
            <v>0</v>
          </cell>
          <cell r="J23">
            <v>114351.45681162165</v>
          </cell>
        </row>
        <row r="24">
          <cell r="A24">
            <v>7</v>
          </cell>
          <cell r="B24">
            <v>44197</v>
          </cell>
          <cell r="C24">
            <v>0</v>
          </cell>
          <cell r="D24">
            <v>322870.29136232432</v>
          </cell>
          <cell r="E24">
            <v>0</v>
          </cell>
          <cell r="F24">
            <v>0</v>
          </cell>
          <cell r="G24">
            <v>0</v>
          </cell>
          <cell r="H24">
            <v>0</v>
          </cell>
          <cell r="I24">
            <v>0</v>
          </cell>
          <cell r="J24">
            <v>114351.45681162165</v>
          </cell>
        </row>
        <row r="25">
          <cell r="A25">
            <v>8</v>
          </cell>
          <cell r="B25">
            <v>44562</v>
          </cell>
          <cell r="C25">
            <v>0</v>
          </cell>
          <cell r="D25">
            <v>322870.29136232432</v>
          </cell>
          <cell r="E25">
            <v>0</v>
          </cell>
          <cell r="F25">
            <v>0</v>
          </cell>
          <cell r="G25">
            <v>0</v>
          </cell>
          <cell r="H25">
            <v>0</v>
          </cell>
          <cell r="I25">
            <v>0</v>
          </cell>
          <cell r="J25">
            <v>114351.45681162165</v>
          </cell>
        </row>
        <row r="26">
          <cell r="A26">
            <v>9</v>
          </cell>
          <cell r="B26">
            <v>44927</v>
          </cell>
          <cell r="C26">
            <v>0</v>
          </cell>
          <cell r="D26">
            <v>322870.29136232432</v>
          </cell>
          <cell r="E26">
            <v>0</v>
          </cell>
          <cell r="F26">
            <v>0</v>
          </cell>
          <cell r="G26">
            <v>0</v>
          </cell>
          <cell r="H26">
            <v>0</v>
          </cell>
          <cell r="I26">
            <v>0</v>
          </cell>
          <cell r="J26">
            <v>114351.45681162165</v>
          </cell>
        </row>
        <row r="27">
          <cell r="A27">
            <v>10</v>
          </cell>
          <cell r="B27">
            <v>45292</v>
          </cell>
          <cell r="C27">
            <v>0</v>
          </cell>
          <cell r="D27">
            <v>322870.29136232432</v>
          </cell>
          <cell r="E27">
            <v>0</v>
          </cell>
          <cell r="F27">
            <v>0</v>
          </cell>
          <cell r="G27">
            <v>0</v>
          </cell>
          <cell r="H27">
            <v>0</v>
          </cell>
          <cell r="I27">
            <v>0</v>
          </cell>
          <cell r="J27">
            <v>114351.45681162165</v>
          </cell>
        </row>
        <row r="28">
          <cell r="A28">
            <v>11</v>
          </cell>
          <cell r="B28">
            <v>45658</v>
          </cell>
          <cell r="C28">
            <v>0</v>
          </cell>
          <cell r="D28">
            <v>322870.29136232432</v>
          </cell>
          <cell r="E28">
            <v>0</v>
          </cell>
          <cell r="F28">
            <v>0</v>
          </cell>
          <cell r="G28">
            <v>0</v>
          </cell>
          <cell r="H28">
            <v>0</v>
          </cell>
          <cell r="I28">
            <v>0</v>
          </cell>
          <cell r="J28">
            <v>114351.45681162165</v>
          </cell>
        </row>
        <row r="29">
          <cell r="A29">
            <v>12</v>
          </cell>
          <cell r="B29">
            <v>46023</v>
          </cell>
          <cell r="C29">
            <v>0</v>
          </cell>
          <cell r="D29">
            <v>322870.29136232432</v>
          </cell>
          <cell r="E29">
            <v>0</v>
          </cell>
          <cell r="F29">
            <v>0</v>
          </cell>
          <cell r="G29">
            <v>0</v>
          </cell>
          <cell r="H29">
            <v>0</v>
          </cell>
          <cell r="I29">
            <v>0</v>
          </cell>
          <cell r="J29">
            <v>114351.45681162165</v>
          </cell>
        </row>
        <row r="30">
          <cell r="A30">
            <v>13</v>
          </cell>
          <cell r="B30">
            <v>46388</v>
          </cell>
          <cell r="C30">
            <v>0</v>
          </cell>
          <cell r="D30">
            <v>322870.29136232432</v>
          </cell>
          <cell r="E30">
            <v>0</v>
          </cell>
          <cell r="F30">
            <v>0</v>
          </cell>
          <cell r="G30">
            <v>0</v>
          </cell>
          <cell r="H30">
            <v>0</v>
          </cell>
          <cell r="I30">
            <v>0</v>
          </cell>
          <cell r="J30">
            <v>114351.45681162165</v>
          </cell>
        </row>
        <row r="31">
          <cell r="A31">
            <v>14</v>
          </cell>
          <cell r="B31">
            <v>46753</v>
          </cell>
          <cell r="C31">
            <v>0</v>
          </cell>
          <cell r="D31">
            <v>322870.29136232432</v>
          </cell>
          <cell r="E31">
            <v>0</v>
          </cell>
          <cell r="F31">
            <v>0</v>
          </cell>
          <cell r="G31">
            <v>0</v>
          </cell>
          <cell r="H31">
            <v>0</v>
          </cell>
          <cell r="I31">
            <v>0</v>
          </cell>
          <cell r="J31">
            <v>114351.45681162165</v>
          </cell>
        </row>
        <row r="32">
          <cell r="A32">
            <v>15</v>
          </cell>
          <cell r="B32">
            <v>47119</v>
          </cell>
          <cell r="C32">
            <v>0</v>
          </cell>
          <cell r="D32">
            <v>322870.29136232432</v>
          </cell>
          <cell r="E32">
            <v>0</v>
          </cell>
          <cell r="F32">
            <v>0</v>
          </cell>
          <cell r="G32">
            <v>0</v>
          </cell>
          <cell r="H32">
            <v>0</v>
          </cell>
          <cell r="I32">
            <v>0</v>
          </cell>
          <cell r="J32">
            <v>114351.45681162165</v>
          </cell>
        </row>
        <row r="33">
          <cell r="A33">
            <v>16</v>
          </cell>
          <cell r="B33">
            <v>47484</v>
          </cell>
          <cell r="C33">
            <v>0</v>
          </cell>
          <cell r="D33">
            <v>322870.29136232432</v>
          </cell>
          <cell r="E33">
            <v>0</v>
          </cell>
          <cell r="F33">
            <v>0</v>
          </cell>
          <cell r="G33">
            <v>0</v>
          </cell>
          <cell r="H33">
            <v>0</v>
          </cell>
          <cell r="I33">
            <v>0</v>
          </cell>
          <cell r="J33">
            <v>114351.45681162165</v>
          </cell>
        </row>
        <row r="34">
          <cell r="A34">
            <v>17</v>
          </cell>
          <cell r="B34">
            <v>47849</v>
          </cell>
          <cell r="C34">
            <v>0</v>
          </cell>
          <cell r="D34">
            <v>322870.29136232432</v>
          </cell>
          <cell r="E34">
            <v>0</v>
          </cell>
          <cell r="F34">
            <v>0</v>
          </cell>
          <cell r="G34">
            <v>0</v>
          </cell>
          <cell r="H34">
            <v>0</v>
          </cell>
          <cell r="I34">
            <v>0</v>
          </cell>
          <cell r="J34">
            <v>114351.45681162165</v>
          </cell>
        </row>
        <row r="35">
          <cell r="A35">
            <v>18</v>
          </cell>
          <cell r="B35">
            <v>48214</v>
          </cell>
          <cell r="C35">
            <v>0</v>
          </cell>
          <cell r="D35">
            <v>322870.29136232432</v>
          </cell>
          <cell r="E35">
            <v>0</v>
          </cell>
          <cell r="F35">
            <v>0</v>
          </cell>
          <cell r="G35">
            <v>0</v>
          </cell>
          <cell r="H35">
            <v>0</v>
          </cell>
          <cell r="I35">
            <v>0</v>
          </cell>
          <cell r="J35">
            <v>114351.45681162165</v>
          </cell>
        </row>
        <row r="36">
          <cell r="A36">
            <v>19</v>
          </cell>
          <cell r="B36">
            <v>48580</v>
          </cell>
          <cell r="C36">
            <v>0</v>
          </cell>
          <cell r="D36">
            <v>322870.29136232432</v>
          </cell>
          <cell r="E36">
            <v>0</v>
          </cell>
          <cell r="F36">
            <v>0</v>
          </cell>
          <cell r="G36">
            <v>0</v>
          </cell>
          <cell r="H36">
            <v>0</v>
          </cell>
          <cell r="I36">
            <v>0</v>
          </cell>
          <cell r="J36">
            <v>114351.45681162165</v>
          </cell>
        </row>
        <row r="37">
          <cell r="A37">
            <v>20</v>
          </cell>
          <cell r="B37">
            <v>48945</v>
          </cell>
          <cell r="C37">
            <v>0</v>
          </cell>
          <cell r="D37">
            <v>322870.29136232432</v>
          </cell>
          <cell r="E37">
            <v>0</v>
          </cell>
          <cell r="F37">
            <v>0</v>
          </cell>
          <cell r="G37">
            <v>0</v>
          </cell>
          <cell r="H37">
            <v>0</v>
          </cell>
          <cell r="I37">
            <v>0</v>
          </cell>
          <cell r="J37">
            <v>114351.45681162165</v>
          </cell>
        </row>
        <row r="38">
          <cell r="A38">
            <v>21</v>
          </cell>
          <cell r="B38">
            <v>49310</v>
          </cell>
          <cell r="C38">
            <v>0</v>
          </cell>
          <cell r="D38">
            <v>322870.29136232432</v>
          </cell>
          <cell r="E38">
            <v>0</v>
          </cell>
          <cell r="F38">
            <v>0</v>
          </cell>
          <cell r="G38">
            <v>0</v>
          </cell>
          <cell r="H38">
            <v>0</v>
          </cell>
          <cell r="I38">
            <v>0</v>
          </cell>
          <cell r="J38">
            <v>114351.45681162165</v>
          </cell>
        </row>
        <row r="39">
          <cell r="A39">
            <v>22</v>
          </cell>
          <cell r="B39">
            <v>49675</v>
          </cell>
          <cell r="C39">
            <v>0</v>
          </cell>
          <cell r="D39">
            <v>322870.29136232432</v>
          </cell>
          <cell r="E39">
            <v>0</v>
          </cell>
          <cell r="F39">
            <v>0</v>
          </cell>
          <cell r="G39">
            <v>0</v>
          </cell>
          <cell r="H39">
            <v>0</v>
          </cell>
          <cell r="I39">
            <v>0</v>
          </cell>
          <cell r="J39">
            <v>114351.45681162165</v>
          </cell>
        </row>
        <row r="40">
          <cell r="A40">
            <v>23</v>
          </cell>
          <cell r="B40">
            <v>50041</v>
          </cell>
          <cell r="C40">
            <v>0</v>
          </cell>
          <cell r="D40">
            <v>322870.29136232432</v>
          </cell>
          <cell r="E40">
            <v>0</v>
          </cell>
          <cell r="F40">
            <v>0</v>
          </cell>
          <cell r="G40">
            <v>0</v>
          </cell>
          <cell r="H40">
            <v>0</v>
          </cell>
          <cell r="I40">
            <v>0</v>
          </cell>
          <cell r="J40">
            <v>114351.45681162165</v>
          </cell>
        </row>
        <row r="41">
          <cell r="A41">
            <v>24</v>
          </cell>
          <cell r="B41">
            <v>50406</v>
          </cell>
          <cell r="C41">
            <v>0</v>
          </cell>
          <cell r="D41">
            <v>322870.29136232432</v>
          </cell>
          <cell r="E41">
            <v>0</v>
          </cell>
          <cell r="F41">
            <v>0</v>
          </cell>
          <cell r="G41">
            <v>0</v>
          </cell>
          <cell r="H41">
            <v>0</v>
          </cell>
          <cell r="I41">
            <v>0</v>
          </cell>
          <cell r="J41">
            <v>114351.45681162165</v>
          </cell>
        </row>
        <row r="42">
          <cell r="A42">
            <v>25</v>
          </cell>
          <cell r="B42">
            <v>50771</v>
          </cell>
          <cell r="C42">
            <v>0</v>
          </cell>
          <cell r="D42">
            <v>322870.29136232432</v>
          </cell>
          <cell r="E42">
            <v>0</v>
          </cell>
          <cell r="F42">
            <v>0</v>
          </cell>
          <cell r="G42">
            <v>0</v>
          </cell>
          <cell r="H42">
            <v>0</v>
          </cell>
          <cell r="I42">
            <v>0</v>
          </cell>
          <cell r="J42">
            <v>114351.45681162165</v>
          </cell>
        </row>
        <row r="43">
          <cell r="A43">
            <v>26</v>
          </cell>
          <cell r="B43">
            <v>51136</v>
          </cell>
          <cell r="C43">
            <v>0</v>
          </cell>
          <cell r="D43">
            <v>322870.29136232432</v>
          </cell>
          <cell r="E43">
            <v>0</v>
          </cell>
          <cell r="F43">
            <v>0</v>
          </cell>
          <cell r="G43">
            <v>0</v>
          </cell>
          <cell r="H43">
            <v>0</v>
          </cell>
          <cell r="I43">
            <v>0</v>
          </cell>
          <cell r="J43">
            <v>114351.45681162165</v>
          </cell>
        </row>
        <row r="44">
          <cell r="A44">
            <v>27</v>
          </cell>
          <cell r="B44">
            <v>51502</v>
          </cell>
          <cell r="C44">
            <v>0</v>
          </cell>
          <cell r="D44">
            <v>322870.29136232432</v>
          </cell>
          <cell r="E44">
            <v>0</v>
          </cell>
          <cell r="F44">
            <v>0</v>
          </cell>
          <cell r="G44">
            <v>0</v>
          </cell>
          <cell r="H44">
            <v>0</v>
          </cell>
          <cell r="I44">
            <v>0</v>
          </cell>
          <cell r="J44">
            <v>114351.45681162165</v>
          </cell>
        </row>
        <row r="45">
          <cell r="A45">
            <v>28</v>
          </cell>
          <cell r="B45">
            <v>51867</v>
          </cell>
          <cell r="C45">
            <v>0</v>
          </cell>
          <cell r="D45">
            <v>322870.29136232432</v>
          </cell>
          <cell r="E45">
            <v>0</v>
          </cell>
          <cell r="F45">
            <v>0</v>
          </cell>
          <cell r="G45">
            <v>0</v>
          </cell>
          <cell r="H45">
            <v>0</v>
          </cell>
          <cell r="I45">
            <v>0</v>
          </cell>
          <cell r="J45">
            <v>114351.45681162165</v>
          </cell>
        </row>
        <row r="46">
          <cell r="A46">
            <v>29</v>
          </cell>
          <cell r="B46">
            <v>52232</v>
          </cell>
          <cell r="C46">
            <v>0</v>
          </cell>
          <cell r="D46">
            <v>322870.29136232432</v>
          </cell>
          <cell r="E46">
            <v>0</v>
          </cell>
          <cell r="F46">
            <v>0</v>
          </cell>
          <cell r="G46">
            <v>0</v>
          </cell>
          <cell r="H46">
            <v>0</v>
          </cell>
          <cell r="I46">
            <v>0</v>
          </cell>
          <cell r="J46">
            <v>114351.45681162165</v>
          </cell>
        </row>
        <row r="47">
          <cell r="A47">
            <v>30</v>
          </cell>
          <cell r="B47">
            <v>52597</v>
          </cell>
          <cell r="C47">
            <v>0</v>
          </cell>
          <cell r="D47">
            <v>322870.29136232432</v>
          </cell>
          <cell r="E47">
            <v>0</v>
          </cell>
          <cell r="F47">
            <v>0</v>
          </cell>
          <cell r="G47">
            <v>0</v>
          </cell>
          <cell r="H47">
            <v>0</v>
          </cell>
          <cell r="I47">
            <v>0</v>
          </cell>
          <cell r="J47">
            <v>114351.45681162165</v>
          </cell>
        </row>
        <row r="48">
          <cell r="A48">
            <v>31</v>
          </cell>
          <cell r="B48">
            <v>52963</v>
          </cell>
          <cell r="C48">
            <v>0</v>
          </cell>
          <cell r="D48">
            <v>322870.29136232432</v>
          </cell>
          <cell r="E48">
            <v>0</v>
          </cell>
          <cell r="F48">
            <v>0</v>
          </cell>
          <cell r="G48">
            <v>0</v>
          </cell>
          <cell r="H48">
            <v>0</v>
          </cell>
          <cell r="I48">
            <v>0</v>
          </cell>
          <cell r="J48">
            <v>114351.45681162165</v>
          </cell>
        </row>
        <row r="49">
          <cell r="A49">
            <v>32</v>
          </cell>
          <cell r="B49">
            <v>53328</v>
          </cell>
          <cell r="C49">
            <v>0</v>
          </cell>
          <cell r="D49">
            <v>322870.29136232432</v>
          </cell>
          <cell r="E49">
            <v>0</v>
          </cell>
          <cell r="F49">
            <v>0</v>
          </cell>
          <cell r="G49">
            <v>0</v>
          </cell>
          <cell r="H49">
            <v>0</v>
          </cell>
          <cell r="I49">
            <v>0</v>
          </cell>
          <cell r="J49">
            <v>114351.45681162165</v>
          </cell>
        </row>
        <row r="50">
          <cell r="A50">
            <v>33</v>
          </cell>
          <cell r="B50">
            <v>53693</v>
          </cell>
          <cell r="C50">
            <v>0</v>
          </cell>
          <cell r="D50">
            <v>322870.29136232432</v>
          </cell>
          <cell r="E50">
            <v>0</v>
          </cell>
          <cell r="F50">
            <v>0</v>
          </cell>
          <cell r="G50">
            <v>0</v>
          </cell>
          <cell r="H50">
            <v>0</v>
          </cell>
          <cell r="I50">
            <v>0</v>
          </cell>
          <cell r="J50">
            <v>114351.45681162165</v>
          </cell>
        </row>
        <row r="51">
          <cell r="A51">
            <v>34</v>
          </cell>
          <cell r="B51">
            <v>54058</v>
          </cell>
          <cell r="C51">
            <v>0</v>
          </cell>
          <cell r="D51">
            <v>322870.29136232432</v>
          </cell>
          <cell r="E51">
            <v>0</v>
          </cell>
          <cell r="F51">
            <v>0</v>
          </cell>
          <cell r="G51">
            <v>0</v>
          </cell>
          <cell r="H51">
            <v>0</v>
          </cell>
          <cell r="I51">
            <v>0</v>
          </cell>
          <cell r="J51">
            <v>114351.45681162165</v>
          </cell>
        </row>
        <row r="52">
          <cell r="A52">
            <v>35</v>
          </cell>
          <cell r="B52">
            <v>54424</v>
          </cell>
          <cell r="C52">
            <v>0</v>
          </cell>
          <cell r="D52">
            <v>322870.29136232432</v>
          </cell>
          <cell r="E52">
            <v>0</v>
          </cell>
          <cell r="F52">
            <v>0</v>
          </cell>
          <cell r="G52">
            <v>0</v>
          </cell>
          <cell r="H52">
            <v>0</v>
          </cell>
          <cell r="I52">
            <v>0</v>
          </cell>
          <cell r="J52">
            <v>114351.45681162165</v>
          </cell>
        </row>
        <row r="53">
          <cell r="A53">
            <v>36</v>
          </cell>
          <cell r="B53">
            <v>54789</v>
          </cell>
          <cell r="C53">
            <v>0</v>
          </cell>
          <cell r="D53">
            <v>322870.29136232432</v>
          </cell>
          <cell r="E53">
            <v>0</v>
          </cell>
          <cell r="F53">
            <v>0</v>
          </cell>
          <cell r="G53">
            <v>0</v>
          </cell>
          <cell r="H53">
            <v>0</v>
          </cell>
          <cell r="I53">
            <v>0</v>
          </cell>
          <cell r="J53">
            <v>114351.45681162165</v>
          </cell>
        </row>
        <row r="54">
          <cell r="A54">
            <v>37</v>
          </cell>
          <cell r="B54">
            <v>55154</v>
          </cell>
          <cell r="C54">
            <v>0</v>
          </cell>
          <cell r="D54">
            <v>322870.29136232432</v>
          </cell>
          <cell r="E54">
            <v>0</v>
          </cell>
          <cell r="F54">
            <v>0</v>
          </cell>
          <cell r="G54">
            <v>0</v>
          </cell>
          <cell r="H54">
            <v>0</v>
          </cell>
          <cell r="I54">
            <v>0</v>
          </cell>
          <cell r="J54">
            <v>114351.45681162165</v>
          </cell>
        </row>
        <row r="55">
          <cell r="A55">
            <v>38</v>
          </cell>
          <cell r="B55">
            <v>55519</v>
          </cell>
          <cell r="C55">
            <v>0</v>
          </cell>
          <cell r="D55">
            <v>322870.29136232432</v>
          </cell>
          <cell r="E55">
            <v>0</v>
          </cell>
          <cell r="F55">
            <v>0</v>
          </cell>
          <cell r="G55">
            <v>0</v>
          </cell>
          <cell r="H55">
            <v>0</v>
          </cell>
          <cell r="I55">
            <v>0</v>
          </cell>
          <cell r="J55">
            <v>114351.45681162165</v>
          </cell>
        </row>
        <row r="56">
          <cell r="A56">
            <v>39</v>
          </cell>
          <cell r="B56">
            <v>55885</v>
          </cell>
          <cell r="C56">
            <v>0</v>
          </cell>
          <cell r="D56">
            <v>322870.29136232432</v>
          </cell>
          <cell r="E56">
            <v>0</v>
          </cell>
          <cell r="F56">
            <v>0</v>
          </cell>
          <cell r="G56">
            <v>0</v>
          </cell>
          <cell r="H56">
            <v>0</v>
          </cell>
          <cell r="I56">
            <v>0</v>
          </cell>
          <cell r="J56">
            <v>114351.45681162165</v>
          </cell>
        </row>
        <row r="57">
          <cell r="A57">
            <v>40</v>
          </cell>
          <cell r="B57">
            <v>56250</v>
          </cell>
          <cell r="C57">
            <v>0</v>
          </cell>
          <cell r="D57">
            <v>322870.29136232432</v>
          </cell>
          <cell r="E57">
            <v>0</v>
          </cell>
          <cell r="F57">
            <v>0</v>
          </cell>
          <cell r="G57">
            <v>0</v>
          </cell>
          <cell r="H57">
            <v>0</v>
          </cell>
          <cell r="I57">
            <v>0</v>
          </cell>
          <cell r="J57">
            <v>114351.45681162165</v>
          </cell>
        </row>
        <row r="58">
          <cell r="A58">
            <v>41</v>
          </cell>
          <cell r="B58">
            <v>56615</v>
          </cell>
          <cell r="C58">
            <v>0</v>
          </cell>
          <cell r="D58">
            <v>322870.29136232432</v>
          </cell>
          <cell r="E58">
            <v>0</v>
          </cell>
          <cell r="F58">
            <v>0</v>
          </cell>
          <cell r="G58">
            <v>0</v>
          </cell>
          <cell r="H58">
            <v>0</v>
          </cell>
          <cell r="I58">
            <v>0</v>
          </cell>
          <cell r="J58">
            <v>114351.45681162165</v>
          </cell>
        </row>
        <row r="59">
          <cell r="A59">
            <v>42</v>
          </cell>
          <cell r="B59">
            <v>56980</v>
          </cell>
          <cell r="C59">
            <v>0</v>
          </cell>
          <cell r="D59">
            <v>322870.29136232432</v>
          </cell>
          <cell r="E59">
            <v>0</v>
          </cell>
          <cell r="F59">
            <v>0</v>
          </cell>
          <cell r="G59">
            <v>0</v>
          </cell>
          <cell r="H59">
            <v>0</v>
          </cell>
          <cell r="I59">
            <v>0</v>
          </cell>
          <cell r="J59">
            <v>114351.45681162165</v>
          </cell>
        </row>
        <row r="60">
          <cell r="A60">
            <v>43</v>
          </cell>
          <cell r="B60">
            <v>57346</v>
          </cell>
          <cell r="C60">
            <v>0</v>
          </cell>
          <cell r="D60">
            <v>322870.29136232432</v>
          </cell>
          <cell r="E60">
            <v>0</v>
          </cell>
          <cell r="F60">
            <v>0</v>
          </cell>
          <cell r="G60">
            <v>0</v>
          </cell>
          <cell r="H60">
            <v>0</v>
          </cell>
          <cell r="I60">
            <v>0</v>
          </cell>
          <cell r="J60">
            <v>114351.45681162165</v>
          </cell>
        </row>
        <row r="61">
          <cell r="A61">
            <v>44</v>
          </cell>
          <cell r="B61">
            <v>57711</v>
          </cell>
          <cell r="C61">
            <v>0</v>
          </cell>
          <cell r="D61">
            <v>322870.29136232432</v>
          </cell>
          <cell r="E61">
            <v>0</v>
          </cell>
          <cell r="F61">
            <v>0</v>
          </cell>
          <cell r="G61">
            <v>0</v>
          </cell>
          <cell r="H61">
            <v>0</v>
          </cell>
          <cell r="I61">
            <v>0</v>
          </cell>
          <cell r="J61">
            <v>114351.45681162165</v>
          </cell>
        </row>
        <row r="62">
          <cell r="A62">
            <v>45</v>
          </cell>
          <cell r="B62">
            <v>58076</v>
          </cell>
          <cell r="C62">
            <v>0</v>
          </cell>
          <cell r="D62">
            <v>322870.29136232432</v>
          </cell>
          <cell r="E62">
            <v>0</v>
          </cell>
          <cell r="F62">
            <v>0</v>
          </cell>
          <cell r="G62">
            <v>0</v>
          </cell>
          <cell r="H62">
            <v>0</v>
          </cell>
          <cell r="I62">
            <v>0</v>
          </cell>
          <cell r="J62">
            <v>114351.45681162165</v>
          </cell>
        </row>
        <row r="63">
          <cell r="A63">
            <v>46</v>
          </cell>
          <cell r="B63">
            <v>58441</v>
          </cell>
          <cell r="C63">
            <v>0</v>
          </cell>
          <cell r="D63">
            <v>322870.29136232432</v>
          </cell>
          <cell r="E63">
            <v>0</v>
          </cell>
          <cell r="F63">
            <v>0</v>
          </cell>
          <cell r="G63">
            <v>0</v>
          </cell>
          <cell r="H63">
            <v>0</v>
          </cell>
          <cell r="I63">
            <v>0</v>
          </cell>
          <cell r="J63">
            <v>114351.45681162165</v>
          </cell>
        </row>
        <row r="64">
          <cell r="A64">
            <v>47</v>
          </cell>
          <cell r="B64">
            <v>58807</v>
          </cell>
          <cell r="C64">
            <v>0</v>
          </cell>
          <cell r="D64">
            <v>322870.29136232432</v>
          </cell>
          <cell r="E64">
            <v>0</v>
          </cell>
          <cell r="F64">
            <v>0</v>
          </cell>
          <cell r="G64">
            <v>0</v>
          </cell>
          <cell r="H64">
            <v>0</v>
          </cell>
          <cell r="I64">
            <v>0</v>
          </cell>
          <cell r="J64">
            <v>114351.45681162165</v>
          </cell>
        </row>
        <row r="65">
          <cell r="A65">
            <v>48</v>
          </cell>
          <cell r="B65">
            <v>59172</v>
          </cell>
          <cell r="C65">
            <v>0</v>
          </cell>
          <cell r="D65">
            <v>322870.29136232432</v>
          </cell>
          <cell r="E65">
            <v>0</v>
          </cell>
          <cell r="F65">
            <v>0</v>
          </cell>
          <cell r="G65">
            <v>0</v>
          </cell>
          <cell r="H65">
            <v>0</v>
          </cell>
          <cell r="I65">
            <v>0</v>
          </cell>
          <cell r="J65">
            <v>114351.45681162165</v>
          </cell>
        </row>
        <row r="66">
          <cell r="A66">
            <v>49</v>
          </cell>
          <cell r="B66">
            <v>59537</v>
          </cell>
          <cell r="C66">
            <v>0</v>
          </cell>
          <cell r="D66">
            <v>322870.29136232432</v>
          </cell>
          <cell r="E66">
            <v>0</v>
          </cell>
          <cell r="F66">
            <v>0</v>
          </cell>
          <cell r="G66">
            <v>0</v>
          </cell>
          <cell r="H66">
            <v>0</v>
          </cell>
          <cell r="I66">
            <v>0</v>
          </cell>
          <cell r="J66">
            <v>114351.45681162165</v>
          </cell>
        </row>
        <row r="67">
          <cell r="A67">
            <v>50</v>
          </cell>
          <cell r="B67">
            <v>59902</v>
          </cell>
          <cell r="C67">
            <v>0</v>
          </cell>
          <cell r="D67">
            <v>322870.29136232432</v>
          </cell>
          <cell r="E67">
            <v>0</v>
          </cell>
          <cell r="F67">
            <v>0</v>
          </cell>
          <cell r="G67">
            <v>0</v>
          </cell>
          <cell r="H67">
            <v>0</v>
          </cell>
          <cell r="I67">
            <v>0</v>
          </cell>
          <cell r="J67">
            <v>114351.45681162165</v>
          </cell>
        </row>
        <row r="68">
          <cell r="A68">
            <v>51</v>
          </cell>
          <cell r="B68">
            <v>60268</v>
          </cell>
          <cell r="C68">
            <v>0</v>
          </cell>
          <cell r="D68">
            <v>322870.29136232432</v>
          </cell>
          <cell r="E68">
            <v>0</v>
          </cell>
          <cell r="F68">
            <v>0</v>
          </cell>
          <cell r="G68">
            <v>0</v>
          </cell>
          <cell r="H68">
            <v>0</v>
          </cell>
          <cell r="I68">
            <v>0</v>
          </cell>
          <cell r="J68">
            <v>114351.45681162165</v>
          </cell>
        </row>
        <row r="69">
          <cell r="A69">
            <v>52</v>
          </cell>
          <cell r="B69">
            <v>60633</v>
          </cell>
          <cell r="C69">
            <v>0</v>
          </cell>
          <cell r="D69">
            <v>322870.29136232432</v>
          </cell>
          <cell r="E69">
            <v>0</v>
          </cell>
          <cell r="F69">
            <v>0</v>
          </cell>
          <cell r="G69">
            <v>0</v>
          </cell>
          <cell r="H69">
            <v>0</v>
          </cell>
          <cell r="I69">
            <v>0</v>
          </cell>
          <cell r="J69">
            <v>114351.45681162165</v>
          </cell>
        </row>
        <row r="70">
          <cell r="A70">
            <v>53</v>
          </cell>
          <cell r="B70">
            <v>60998</v>
          </cell>
          <cell r="C70">
            <v>0</v>
          </cell>
          <cell r="D70">
            <v>322870.29136232432</v>
          </cell>
          <cell r="E70">
            <v>0</v>
          </cell>
          <cell r="F70">
            <v>0</v>
          </cell>
          <cell r="G70">
            <v>0</v>
          </cell>
          <cell r="H70">
            <v>0</v>
          </cell>
          <cell r="I70">
            <v>0</v>
          </cell>
          <cell r="J70">
            <v>114351.45681162165</v>
          </cell>
        </row>
        <row r="71">
          <cell r="A71">
            <v>54</v>
          </cell>
          <cell r="B71">
            <v>61363</v>
          </cell>
          <cell r="C71">
            <v>0</v>
          </cell>
          <cell r="D71">
            <v>322870.29136232432</v>
          </cell>
          <cell r="E71">
            <v>0</v>
          </cell>
          <cell r="F71">
            <v>0</v>
          </cell>
          <cell r="G71">
            <v>0</v>
          </cell>
          <cell r="H71">
            <v>0</v>
          </cell>
          <cell r="I71">
            <v>0</v>
          </cell>
          <cell r="J71">
            <v>114351.45681162165</v>
          </cell>
        </row>
        <row r="72">
          <cell r="A72">
            <v>55</v>
          </cell>
          <cell r="B72">
            <v>61729</v>
          </cell>
          <cell r="C72">
            <v>0</v>
          </cell>
          <cell r="D72">
            <v>322870.29136232432</v>
          </cell>
          <cell r="E72">
            <v>0</v>
          </cell>
          <cell r="F72">
            <v>0</v>
          </cell>
          <cell r="G72">
            <v>0</v>
          </cell>
          <cell r="H72">
            <v>0</v>
          </cell>
          <cell r="I72">
            <v>0</v>
          </cell>
          <cell r="J72">
            <v>114351.45681162165</v>
          </cell>
        </row>
        <row r="73">
          <cell r="A73">
            <v>56</v>
          </cell>
          <cell r="B73">
            <v>62094</v>
          </cell>
          <cell r="C73">
            <v>0</v>
          </cell>
          <cell r="D73">
            <v>322870.29136232432</v>
          </cell>
          <cell r="E73">
            <v>0</v>
          </cell>
          <cell r="F73">
            <v>0</v>
          </cell>
          <cell r="G73">
            <v>0</v>
          </cell>
          <cell r="H73">
            <v>0</v>
          </cell>
          <cell r="I73">
            <v>0</v>
          </cell>
          <cell r="J73">
            <v>114351.45681162165</v>
          </cell>
        </row>
        <row r="74">
          <cell r="A74">
            <v>57</v>
          </cell>
          <cell r="B74">
            <v>62459</v>
          </cell>
          <cell r="C74">
            <v>0</v>
          </cell>
          <cell r="D74">
            <v>322870.29136232432</v>
          </cell>
          <cell r="E74">
            <v>0</v>
          </cell>
          <cell r="F74">
            <v>0</v>
          </cell>
          <cell r="G74">
            <v>0</v>
          </cell>
          <cell r="H74">
            <v>0</v>
          </cell>
          <cell r="I74">
            <v>0</v>
          </cell>
          <cell r="J74">
            <v>114351.45681162165</v>
          </cell>
        </row>
        <row r="75">
          <cell r="A75">
            <v>58</v>
          </cell>
          <cell r="B75">
            <v>62824</v>
          </cell>
          <cell r="C75">
            <v>0</v>
          </cell>
          <cell r="D75">
            <v>322870.29136232432</v>
          </cell>
          <cell r="E75">
            <v>0</v>
          </cell>
          <cell r="F75">
            <v>0</v>
          </cell>
          <cell r="G75">
            <v>0</v>
          </cell>
          <cell r="H75">
            <v>0</v>
          </cell>
          <cell r="I75">
            <v>0</v>
          </cell>
          <cell r="J75">
            <v>114351.45681162165</v>
          </cell>
        </row>
        <row r="76">
          <cell r="A76">
            <v>59</v>
          </cell>
          <cell r="B76">
            <v>63190</v>
          </cell>
          <cell r="C76">
            <v>0</v>
          </cell>
          <cell r="D76">
            <v>322870.29136232432</v>
          </cell>
          <cell r="E76">
            <v>0</v>
          </cell>
          <cell r="F76">
            <v>0</v>
          </cell>
          <cell r="G76">
            <v>0</v>
          </cell>
          <cell r="H76">
            <v>0</v>
          </cell>
          <cell r="I76">
            <v>0</v>
          </cell>
          <cell r="J76">
            <v>114351.45681162165</v>
          </cell>
        </row>
        <row r="77">
          <cell r="A77">
            <v>60</v>
          </cell>
          <cell r="B77">
            <v>63555</v>
          </cell>
          <cell r="C77">
            <v>0</v>
          </cell>
          <cell r="D77">
            <v>322870.29136232432</v>
          </cell>
          <cell r="E77">
            <v>0</v>
          </cell>
          <cell r="F77">
            <v>0</v>
          </cell>
          <cell r="G77">
            <v>0</v>
          </cell>
          <cell r="H77">
            <v>0</v>
          </cell>
          <cell r="I77">
            <v>0</v>
          </cell>
          <cell r="J77">
            <v>114351.45681162165</v>
          </cell>
        </row>
        <row r="78">
          <cell r="A78">
            <v>61</v>
          </cell>
          <cell r="B78">
            <v>63920</v>
          </cell>
          <cell r="C78">
            <v>0</v>
          </cell>
          <cell r="D78">
            <v>322870.29136232432</v>
          </cell>
          <cell r="E78">
            <v>0</v>
          </cell>
          <cell r="F78">
            <v>0</v>
          </cell>
          <cell r="G78">
            <v>0</v>
          </cell>
          <cell r="H78">
            <v>0</v>
          </cell>
          <cell r="I78">
            <v>0</v>
          </cell>
          <cell r="J78">
            <v>114351.45681162165</v>
          </cell>
        </row>
        <row r="79">
          <cell r="A79">
            <v>62</v>
          </cell>
          <cell r="B79">
            <v>64285</v>
          </cell>
          <cell r="C79">
            <v>0</v>
          </cell>
          <cell r="D79">
            <v>322870.29136232432</v>
          </cell>
          <cell r="E79">
            <v>0</v>
          </cell>
          <cell r="F79">
            <v>0</v>
          </cell>
          <cell r="G79">
            <v>0</v>
          </cell>
          <cell r="H79">
            <v>0</v>
          </cell>
          <cell r="I79">
            <v>0</v>
          </cell>
          <cell r="J79">
            <v>114351.45681162165</v>
          </cell>
        </row>
        <row r="80">
          <cell r="A80">
            <v>63</v>
          </cell>
          <cell r="B80">
            <v>64651</v>
          </cell>
          <cell r="C80">
            <v>0</v>
          </cell>
          <cell r="D80">
            <v>322870.29136232432</v>
          </cell>
          <cell r="E80">
            <v>0</v>
          </cell>
          <cell r="F80">
            <v>0</v>
          </cell>
          <cell r="G80">
            <v>0</v>
          </cell>
          <cell r="H80">
            <v>0</v>
          </cell>
          <cell r="I80">
            <v>0</v>
          </cell>
          <cell r="J80">
            <v>114351.45681162165</v>
          </cell>
        </row>
        <row r="81">
          <cell r="A81">
            <v>64</v>
          </cell>
          <cell r="B81">
            <v>65016</v>
          </cell>
          <cell r="C81">
            <v>0</v>
          </cell>
          <cell r="D81">
            <v>322870.29136232432</v>
          </cell>
          <cell r="E81">
            <v>0</v>
          </cell>
          <cell r="F81">
            <v>0</v>
          </cell>
          <cell r="G81">
            <v>0</v>
          </cell>
          <cell r="H81">
            <v>0</v>
          </cell>
          <cell r="I81">
            <v>0</v>
          </cell>
          <cell r="J81">
            <v>114351.45681162165</v>
          </cell>
        </row>
        <row r="82">
          <cell r="A82">
            <v>65</v>
          </cell>
          <cell r="B82">
            <v>65381</v>
          </cell>
          <cell r="C82">
            <v>0</v>
          </cell>
          <cell r="D82">
            <v>322870.29136232432</v>
          </cell>
          <cell r="E82">
            <v>0</v>
          </cell>
          <cell r="F82">
            <v>0</v>
          </cell>
          <cell r="G82">
            <v>0</v>
          </cell>
          <cell r="H82">
            <v>0</v>
          </cell>
          <cell r="I82">
            <v>0</v>
          </cell>
          <cell r="J82">
            <v>114351.45681162165</v>
          </cell>
        </row>
        <row r="83">
          <cell r="A83">
            <v>66</v>
          </cell>
          <cell r="B83">
            <v>65746</v>
          </cell>
          <cell r="C83">
            <v>0</v>
          </cell>
          <cell r="D83">
            <v>322870.29136232432</v>
          </cell>
          <cell r="E83">
            <v>0</v>
          </cell>
          <cell r="F83">
            <v>0</v>
          </cell>
          <cell r="G83">
            <v>0</v>
          </cell>
          <cell r="H83">
            <v>0</v>
          </cell>
          <cell r="I83">
            <v>0</v>
          </cell>
          <cell r="J83">
            <v>114351.45681162165</v>
          </cell>
        </row>
        <row r="84">
          <cell r="A84">
            <v>67</v>
          </cell>
          <cell r="B84">
            <v>66112</v>
          </cell>
          <cell r="C84">
            <v>0</v>
          </cell>
          <cell r="D84">
            <v>322870.29136232432</v>
          </cell>
          <cell r="E84">
            <v>0</v>
          </cell>
          <cell r="F84">
            <v>0</v>
          </cell>
          <cell r="G84">
            <v>0</v>
          </cell>
          <cell r="H84">
            <v>0</v>
          </cell>
          <cell r="I84">
            <v>0</v>
          </cell>
          <cell r="J84">
            <v>114351.45681162165</v>
          </cell>
        </row>
        <row r="85">
          <cell r="A85">
            <v>68</v>
          </cell>
          <cell r="B85">
            <v>66477</v>
          </cell>
          <cell r="C85">
            <v>0</v>
          </cell>
          <cell r="D85">
            <v>322870.29136232432</v>
          </cell>
          <cell r="E85">
            <v>0</v>
          </cell>
          <cell r="F85">
            <v>0</v>
          </cell>
          <cell r="G85">
            <v>0</v>
          </cell>
          <cell r="H85">
            <v>0</v>
          </cell>
          <cell r="I85">
            <v>0</v>
          </cell>
          <cell r="J85">
            <v>114351.45681162165</v>
          </cell>
        </row>
        <row r="86">
          <cell r="A86">
            <v>69</v>
          </cell>
          <cell r="B86">
            <v>66842</v>
          </cell>
          <cell r="C86">
            <v>0</v>
          </cell>
          <cell r="D86">
            <v>322870.29136232432</v>
          </cell>
          <cell r="E86">
            <v>0</v>
          </cell>
          <cell r="F86">
            <v>0</v>
          </cell>
          <cell r="G86">
            <v>0</v>
          </cell>
          <cell r="H86">
            <v>0</v>
          </cell>
          <cell r="I86">
            <v>0</v>
          </cell>
          <cell r="J86">
            <v>114351.45681162165</v>
          </cell>
        </row>
        <row r="87">
          <cell r="A87">
            <v>70</v>
          </cell>
          <cell r="B87">
            <v>67207</v>
          </cell>
          <cell r="C87">
            <v>0</v>
          </cell>
          <cell r="D87">
            <v>322870.29136232432</v>
          </cell>
          <cell r="E87">
            <v>0</v>
          </cell>
          <cell r="F87">
            <v>0</v>
          </cell>
          <cell r="G87">
            <v>0</v>
          </cell>
          <cell r="H87">
            <v>0</v>
          </cell>
          <cell r="I87">
            <v>0</v>
          </cell>
          <cell r="J87">
            <v>114351.45681162165</v>
          </cell>
        </row>
        <row r="88">
          <cell r="A88">
            <v>71</v>
          </cell>
          <cell r="B88">
            <v>67573</v>
          </cell>
          <cell r="C88">
            <v>0</v>
          </cell>
          <cell r="D88">
            <v>322870.29136232432</v>
          </cell>
          <cell r="E88">
            <v>0</v>
          </cell>
          <cell r="F88">
            <v>0</v>
          </cell>
          <cell r="G88">
            <v>0</v>
          </cell>
          <cell r="H88">
            <v>0</v>
          </cell>
          <cell r="I88">
            <v>0</v>
          </cell>
          <cell r="J88">
            <v>114351.45681162165</v>
          </cell>
        </row>
        <row r="89">
          <cell r="A89">
            <v>72</v>
          </cell>
          <cell r="B89">
            <v>67938</v>
          </cell>
          <cell r="C89">
            <v>0</v>
          </cell>
          <cell r="D89">
            <v>322870.29136232432</v>
          </cell>
          <cell r="E89">
            <v>0</v>
          </cell>
          <cell r="F89">
            <v>0</v>
          </cell>
          <cell r="G89">
            <v>0</v>
          </cell>
          <cell r="H89">
            <v>0</v>
          </cell>
          <cell r="I89">
            <v>0</v>
          </cell>
          <cell r="J89">
            <v>114351.45681162165</v>
          </cell>
        </row>
        <row r="90">
          <cell r="A90">
            <v>73</v>
          </cell>
          <cell r="B90">
            <v>68303</v>
          </cell>
          <cell r="C90">
            <v>0</v>
          </cell>
          <cell r="D90">
            <v>322870.29136232432</v>
          </cell>
          <cell r="E90">
            <v>0</v>
          </cell>
          <cell r="F90">
            <v>0</v>
          </cell>
          <cell r="G90">
            <v>0</v>
          </cell>
          <cell r="H90">
            <v>0</v>
          </cell>
          <cell r="I90">
            <v>0</v>
          </cell>
          <cell r="J90">
            <v>114351.45681162165</v>
          </cell>
        </row>
        <row r="91">
          <cell r="A91">
            <v>74</v>
          </cell>
          <cell r="B91">
            <v>68668</v>
          </cell>
          <cell r="C91">
            <v>0</v>
          </cell>
          <cell r="D91">
            <v>322870.29136232432</v>
          </cell>
          <cell r="E91">
            <v>0</v>
          </cell>
          <cell r="F91">
            <v>0</v>
          </cell>
          <cell r="G91">
            <v>0</v>
          </cell>
          <cell r="H91">
            <v>0</v>
          </cell>
          <cell r="I91">
            <v>0</v>
          </cell>
          <cell r="J91">
            <v>114351.45681162165</v>
          </cell>
        </row>
        <row r="92">
          <cell r="A92">
            <v>75</v>
          </cell>
          <cell r="B92">
            <v>69034</v>
          </cell>
          <cell r="C92">
            <v>0</v>
          </cell>
          <cell r="D92">
            <v>322870.29136232432</v>
          </cell>
          <cell r="E92">
            <v>0</v>
          </cell>
          <cell r="F92">
            <v>0</v>
          </cell>
          <cell r="G92">
            <v>0</v>
          </cell>
          <cell r="H92">
            <v>0</v>
          </cell>
          <cell r="I92">
            <v>0</v>
          </cell>
          <cell r="J92">
            <v>114351.45681162165</v>
          </cell>
        </row>
        <row r="93">
          <cell r="A93">
            <v>76</v>
          </cell>
          <cell r="B93">
            <v>69399</v>
          </cell>
          <cell r="C93">
            <v>0</v>
          </cell>
          <cell r="D93">
            <v>322870.29136232432</v>
          </cell>
          <cell r="E93">
            <v>0</v>
          </cell>
          <cell r="F93">
            <v>0</v>
          </cell>
          <cell r="G93">
            <v>0</v>
          </cell>
          <cell r="H93">
            <v>0</v>
          </cell>
          <cell r="I93">
            <v>0</v>
          </cell>
          <cell r="J93">
            <v>114351.45681162165</v>
          </cell>
        </row>
        <row r="94">
          <cell r="A94">
            <v>77</v>
          </cell>
          <cell r="B94">
            <v>69764</v>
          </cell>
          <cell r="C94">
            <v>0</v>
          </cell>
          <cell r="D94">
            <v>322870.29136232432</v>
          </cell>
          <cell r="E94">
            <v>0</v>
          </cell>
          <cell r="F94">
            <v>0</v>
          </cell>
          <cell r="G94">
            <v>0</v>
          </cell>
          <cell r="H94">
            <v>0</v>
          </cell>
          <cell r="I94">
            <v>0</v>
          </cell>
          <cell r="J94">
            <v>114351.45681162165</v>
          </cell>
        </row>
        <row r="95">
          <cell r="A95">
            <v>78</v>
          </cell>
          <cell r="B95">
            <v>70129</v>
          </cell>
          <cell r="C95">
            <v>0</v>
          </cell>
          <cell r="D95">
            <v>322870.29136232432</v>
          </cell>
          <cell r="E95">
            <v>0</v>
          </cell>
          <cell r="F95">
            <v>0</v>
          </cell>
          <cell r="G95">
            <v>0</v>
          </cell>
          <cell r="H95">
            <v>0</v>
          </cell>
          <cell r="I95">
            <v>0</v>
          </cell>
          <cell r="J95">
            <v>114351.45681162165</v>
          </cell>
        </row>
        <row r="96">
          <cell r="A96">
            <v>79</v>
          </cell>
          <cell r="B96">
            <v>70495</v>
          </cell>
          <cell r="C96">
            <v>0</v>
          </cell>
          <cell r="D96">
            <v>322870.29136232432</v>
          </cell>
          <cell r="E96">
            <v>0</v>
          </cell>
          <cell r="F96">
            <v>0</v>
          </cell>
          <cell r="G96">
            <v>0</v>
          </cell>
          <cell r="H96">
            <v>0</v>
          </cell>
          <cell r="I96">
            <v>0</v>
          </cell>
          <cell r="J96">
            <v>114351.45681162165</v>
          </cell>
        </row>
        <row r="97">
          <cell r="A97">
            <v>80</v>
          </cell>
          <cell r="B97">
            <v>70860</v>
          </cell>
          <cell r="C97">
            <v>0</v>
          </cell>
          <cell r="D97">
            <v>322870.29136232432</v>
          </cell>
          <cell r="E97">
            <v>0</v>
          </cell>
          <cell r="F97">
            <v>0</v>
          </cell>
          <cell r="G97">
            <v>0</v>
          </cell>
          <cell r="H97">
            <v>0</v>
          </cell>
          <cell r="I97">
            <v>0</v>
          </cell>
          <cell r="J97">
            <v>114351.45681162165</v>
          </cell>
        </row>
        <row r="98">
          <cell r="A98">
            <v>81</v>
          </cell>
          <cell r="B98">
            <v>71225</v>
          </cell>
          <cell r="C98">
            <v>0</v>
          </cell>
          <cell r="D98">
            <v>322870.29136232432</v>
          </cell>
          <cell r="E98">
            <v>0</v>
          </cell>
          <cell r="F98">
            <v>0</v>
          </cell>
          <cell r="G98">
            <v>0</v>
          </cell>
          <cell r="H98">
            <v>0</v>
          </cell>
          <cell r="I98">
            <v>0</v>
          </cell>
          <cell r="J98">
            <v>114351.45681162165</v>
          </cell>
        </row>
        <row r="99">
          <cell r="A99">
            <v>82</v>
          </cell>
          <cell r="B99">
            <v>71590</v>
          </cell>
          <cell r="C99">
            <v>0</v>
          </cell>
          <cell r="D99">
            <v>322870.29136232432</v>
          </cell>
          <cell r="E99">
            <v>0</v>
          </cell>
          <cell r="F99">
            <v>0</v>
          </cell>
          <cell r="G99">
            <v>0</v>
          </cell>
          <cell r="H99">
            <v>0</v>
          </cell>
          <cell r="I99">
            <v>0</v>
          </cell>
          <cell r="J99">
            <v>114351.45681162165</v>
          </cell>
        </row>
        <row r="100">
          <cell r="A100">
            <v>83</v>
          </cell>
          <cell r="B100">
            <v>71956</v>
          </cell>
          <cell r="C100">
            <v>0</v>
          </cell>
          <cell r="D100">
            <v>322870.29136232432</v>
          </cell>
          <cell r="E100">
            <v>0</v>
          </cell>
          <cell r="F100">
            <v>0</v>
          </cell>
          <cell r="G100">
            <v>0</v>
          </cell>
          <cell r="H100">
            <v>0</v>
          </cell>
          <cell r="I100">
            <v>0</v>
          </cell>
          <cell r="J100">
            <v>114351.45681162165</v>
          </cell>
        </row>
        <row r="101">
          <cell r="A101">
            <v>84</v>
          </cell>
          <cell r="B101">
            <v>72321</v>
          </cell>
          <cell r="C101">
            <v>0</v>
          </cell>
          <cell r="D101">
            <v>322870.29136232432</v>
          </cell>
          <cell r="E101">
            <v>0</v>
          </cell>
          <cell r="F101">
            <v>0</v>
          </cell>
          <cell r="G101">
            <v>0</v>
          </cell>
          <cell r="H101">
            <v>0</v>
          </cell>
          <cell r="I101">
            <v>0</v>
          </cell>
          <cell r="J101">
            <v>114351.45681162165</v>
          </cell>
        </row>
        <row r="102">
          <cell r="A102">
            <v>85</v>
          </cell>
          <cell r="B102">
            <v>72686</v>
          </cell>
          <cell r="C102">
            <v>0</v>
          </cell>
          <cell r="D102">
            <v>322870.29136232432</v>
          </cell>
          <cell r="E102">
            <v>0</v>
          </cell>
          <cell r="F102">
            <v>0</v>
          </cell>
          <cell r="G102">
            <v>0</v>
          </cell>
          <cell r="H102">
            <v>0</v>
          </cell>
          <cell r="I102">
            <v>0</v>
          </cell>
          <cell r="J102">
            <v>114351.45681162165</v>
          </cell>
        </row>
        <row r="103">
          <cell r="A103">
            <v>86</v>
          </cell>
          <cell r="B103">
            <v>73051</v>
          </cell>
          <cell r="C103">
            <v>0</v>
          </cell>
          <cell r="D103">
            <v>322870.29136232432</v>
          </cell>
          <cell r="E103">
            <v>0</v>
          </cell>
          <cell r="F103">
            <v>0</v>
          </cell>
          <cell r="G103">
            <v>0</v>
          </cell>
          <cell r="H103">
            <v>0</v>
          </cell>
          <cell r="I103">
            <v>0</v>
          </cell>
          <cell r="J103">
            <v>114351.45681162165</v>
          </cell>
        </row>
        <row r="104">
          <cell r="A104">
            <v>87</v>
          </cell>
          <cell r="B104">
            <v>73416</v>
          </cell>
          <cell r="C104">
            <v>0</v>
          </cell>
          <cell r="D104">
            <v>322870.29136232432</v>
          </cell>
          <cell r="E104">
            <v>0</v>
          </cell>
          <cell r="F104">
            <v>0</v>
          </cell>
          <cell r="G104">
            <v>0</v>
          </cell>
          <cell r="H104">
            <v>0</v>
          </cell>
          <cell r="I104">
            <v>0</v>
          </cell>
          <cell r="J104">
            <v>114351.45681162165</v>
          </cell>
        </row>
        <row r="105">
          <cell r="A105">
            <v>88</v>
          </cell>
          <cell r="B105">
            <v>73781</v>
          </cell>
          <cell r="C105">
            <v>0</v>
          </cell>
          <cell r="D105">
            <v>322870.29136232432</v>
          </cell>
          <cell r="E105">
            <v>0</v>
          </cell>
          <cell r="F105">
            <v>0</v>
          </cell>
          <cell r="G105">
            <v>0</v>
          </cell>
          <cell r="H105">
            <v>0</v>
          </cell>
          <cell r="I105">
            <v>0</v>
          </cell>
          <cell r="J105">
            <v>114351.45681162165</v>
          </cell>
        </row>
        <row r="106">
          <cell r="A106">
            <v>89</v>
          </cell>
          <cell r="B106">
            <v>74146</v>
          </cell>
          <cell r="C106">
            <v>0</v>
          </cell>
          <cell r="D106">
            <v>322870.29136232432</v>
          </cell>
          <cell r="E106">
            <v>0</v>
          </cell>
          <cell r="F106">
            <v>0</v>
          </cell>
          <cell r="G106">
            <v>0</v>
          </cell>
          <cell r="H106">
            <v>0</v>
          </cell>
          <cell r="I106">
            <v>0</v>
          </cell>
          <cell r="J106">
            <v>114351.45681162165</v>
          </cell>
        </row>
        <row r="107">
          <cell r="A107">
            <v>90</v>
          </cell>
          <cell r="B107">
            <v>74511</v>
          </cell>
          <cell r="C107">
            <v>0</v>
          </cell>
          <cell r="D107">
            <v>322870.29136232432</v>
          </cell>
          <cell r="E107">
            <v>0</v>
          </cell>
          <cell r="F107">
            <v>0</v>
          </cell>
          <cell r="G107">
            <v>0</v>
          </cell>
          <cell r="H107">
            <v>0</v>
          </cell>
          <cell r="I107">
            <v>0</v>
          </cell>
          <cell r="J107">
            <v>114351.45681162165</v>
          </cell>
        </row>
        <row r="108">
          <cell r="A108">
            <v>91</v>
          </cell>
          <cell r="B108">
            <v>74877</v>
          </cell>
          <cell r="C108">
            <v>0</v>
          </cell>
          <cell r="D108">
            <v>322870.29136232432</v>
          </cell>
          <cell r="E108">
            <v>0</v>
          </cell>
          <cell r="F108">
            <v>0</v>
          </cell>
          <cell r="G108">
            <v>0</v>
          </cell>
          <cell r="H108">
            <v>0</v>
          </cell>
          <cell r="I108">
            <v>0</v>
          </cell>
          <cell r="J108">
            <v>114351.45681162165</v>
          </cell>
        </row>
        <row r="109">
          <cell r="A109">
            <v>92</v>
          </cell>
          <cell r="B109">
            <v>75242</v>
          </cell>
          <cell r="C109">
            <v>0</v>
          </cell>
          <cell r="D109">
            <v>322870.29136232432</v>
          </cell>
          <cell r="E109">
            <v>0</v>
          </cell>
          <cell r="F109">
            <v>0</v>
          </cell>
          <cell r="G109">
            <v>0</v>
          </cell>
          <cell r="H109">
            <v>0</v>
          </cell>
          <cell r="I109">
            <v>0</v>
          </cell>
          <cell r="J109">
            <v>114351.45681162165</v>
          </cell>
        </row>
        <row r="110">
          <cell r="A110">
            <v>93</v>
          </cell>
          <cell r="B110">
            <v>75607</v>
          </cell>
          <cell r="C110">
            <v>0</v>
          </cell>
          <cell r="D110">
            <v>322870.29136232432</v>
          </cell>
          <cell r="E110">
            <v>0</v>
          </cell>
          <cell r="F110">
            <v>0</v>
          </cell>
          <cell r="G110">
            <v>0</v>
          </cell>
          <cell r="H110">
            <v>0</v>
          </cell>
          <cell r="I110">
            <v>0</v>
          </cell>
          <cell r="J110">
            <v>114351.45681162165</v>
          </cell>
        </row>
        <row r="111">
          <cell r="A111">
            <v>94</v>
          </cell>
          <cell r="B111">
            <v>75972</v>
          </cell>
          <cell r="C111">
            <v>0</v>
          </cell>
          <cell r="D111">
            <v>322870.29136232432</v>
          </cell>
          <cell r="E111">
            <v>0</v>
          </cell>
          <cell r="F111">
            <v>0</v>
          </cell>
          <cell r="G111">
            <v>0</v>
          </cell>
          <cell r="H111">
            <v>0</v>
          </cell>
          <cell r="I111">
            <v>0</v>
          </cell>
          <cell r="J111">
            <v>114351.45681162165</v>
          </cell>
        </row>
        <row r="112">
          <cell r="A112">
            <v>95</v>
          </cell>
          <cell r="B112">
            <v>76338</v>
          </cell>
          <cell r="C112">
            <v>0</v>
          </cell>
          <cell r="D112">
            <v>322870.29136232432</v>
          </cell>
          <cell r="E112">
            <v>0</v>
          </cell>
          <cell r="F112">
            <v>0</v>
          </cell>
          <cell r="G112">
            <v>0</v>
          </cell>
          <cell r="H112">
            <v>0</v>
          </cell>
          <cell r="I112">
            <v>0</v>
          </cell>
          <cell r="J112">
            <v>114351.45681162165</v>
          </cell>
        </row>
        <row r="113">
          <cell r="A113">
            <v>96</v>
          </cell>
          <cell r="B113">
            <v>76703</v>
          </cell>
          <cell r="C113">
            <v>0</v>
          </cell>
          <cell r="D113">
            <v>322870.29136232432</v>
          </cell>
          <cell r="E113">
            <v>0</v>
          </cell>
          <cell r="F113">
            <v>0</v>
          </cell>
          <cell r="G113">
            <v>0</v>
          </cell>
          <cell r="H113">
            <v>0</v>
          </cell>
          <cell r="I113">
            <v>0</v>
          </cell>
          <cell r="J113">
            <v>114351.45681162165</v>
          </cell>
        </row>
        <row r="114">
          <cell r="A114">
            <v>97</v>
          </cell>
          <cell r="B114">
            <v>77068</v>
          </cell>
          <cell r="C114">
            <v>0</v>
          </cell>
          <cell r="D114">
            <v>322870.29136232432</v>
          </cell>
          <cell r="E114">
            <v>0</v>
          </cell>
          <cell r="F114">
            <v>0</v>
          </cell>
          <cell r="G114">
            <v>0</v>
          </cell>
          <cell r="H114">
            <v>0</v>
          </cell>
          <cell r="I114">
            <v>0</v>
          </cell>
          <cell r="J114">
            <v>114351.45681162165</v>
          </cell>
        </row>
        <row r="115">
          <cell r="A115">
            <v>98</v>
          </cell>
          <cell r="B115">
            <v>77433</v>
          </cell>
          <cell r="C115">
            <v>0</v>
          </cell>
          <cell r="D115">
            <v>322870.29136232432</v>
          </cell>
          <cell r="E115">
            <v>0</v>
          </cell>
          <cell r="F115">
            <v>0</v>
          </cell>
          <cell r="G115">
            <v>0</v>
          </cell>
          <cell r="H115">
            <v>0</v>
          </cell>
          <cell r="I115">
            <v>0</v>
          </cell>
          <cell r="J115">
            <v>114351.45681162165</v>
          </cell>
        </row>
        <row r="116">
          <cell r="A116">
            <v>99</v>
          </cell>
          <cell r="B116">
            <v>77799</v>
          </cell>
          <cell r="C116">
            <v>0</v>
          </cell>
          <cell r="D116">
            <v>322870.29136232432</v>
          </cell>
          <cell r="E116">
            <v>0</v>
          </cell>
          <cell r="F116">
            <v>0</v>
          </cell>
          <cell r="G116">
            <v>0</v>
          </cell>
          <cell r="H116">
            <v>0</v>
          </cell>
          <cell r="I116">
            <v>0</v>
          </cell>
          <cell r="J116">
            <v>114351.45681162165</v>
          </cell>
        </row>
        <row r="117">
          <cell r="A117">
            <v>100</v>
          </cell>
          <cell r="B117">
            <v>78164</v>
          </cell>
          <cell r="C117">
            <v>0</v>
          </cell>
          <cell r="D117">
            <v>322870.29136232432</v>
          </cell>
          <cell r="E117">
            <v>0</v>
          </cell>
          <cell r="F117">
            <v>0</v>
          </cell>
          <cell r="G117">
            <v>0</v>
          </cell>
          <cell r="H117">
            <v>0</v>
          </cell>
          <cell r="I117">
            <v>0</v>
          </cell>
          <cell r="J117">
            <v>114351.45681162165</v>
          </cell>
        </row>
        <row r="118">
          <cell r="A118">
            <v>101</v>
          </cell>
          <cell r="B118">
            <v>78529</v>
          </cell>
          <cell r="C118">
            <v>0</v>
          </cell>
          <cell r="D118">
            <v>322870.29136232432</v>
          </cell>
          <cell r="E118">
            <v>0</v>
          </cell>
          <cell r="F118">
            <v>0</v>
          </cell>
          <cell r="G118">
            <v>0</v>
          </cell>
          <cell r="H118">
            <v>0</v>
          </cell>
          <cell r="I118">
            <v>0</v>
          </cell>
          <cell r="J118">
            <v>114351.45681162165</v>
          </cell>
        </row>
        <row r="119">
          <cell r="A119">
            <v>102</v>
          </cell>
          <cell r="B119">
            <v>78894</v>
          </cell>
          <cell r="C119">
            <v>0</v>
          </cell>
          <cell r="D119">
            <v>322870.29136232432</v>
          </cell>
          <cell r="E119">
            <v>0</v>
          </cell>
          <cell r="F119">
            <v>0</v>
          </cell>
          <cell r="G119">
            <v>0</v>
          </cell>
          <cell r="H119">
            <v>0</v>
          </cell>
          <cell r="I119">
            <v>0</v>
          </cell>
          <cell r="J119">
            <v>114351.45681162165</v>
          </cell>
        </row>
        <row r="120">
          <cell r="A120">
            <v>103</v>
          </cell>
          <cell r="B120">
            <v>79260</v>
          </cell>
          <cell r="C120">
            <v>0</v>
          </cell>
          <cell r="D120">
            <v>322870.29136232432</v>
          </cell>
          <cell r="E120">
            <v>0</v>
          </cell>
          <cell r="F120">
            <v>0</v>
          </cell>
          <cell r="G120">
            <v>0</v>
          </cell>
          <cell r="H120">
            <v>0</v>
          </cell>
          <cell r="I120">
            <v>0</v>
          </cell>
          <cell r="J120">
            <v>114351.45681162165</v>
          </cell>
        </row>
        <row r="121">
          <cell r="A121">
            <v>104</v>
          </cell>
          <cell r="B121">
            <v>79625</v>
          </cell>
          <cell r="C121">
            <v>0</v>
          </cell>
          <cell r="D121">
            <v>322870.29136232432</v>
          </cell>
          <cell r="E121">
            <v>0</v>
          </cell>
          <cell r="F121">
            <v>0</v>
          </cell>
          <cell r="G121">
            <v>0</v>
          </cell>
          <cell r="H121">
            <v>0</v>
          </cell>
          <cell r="I121">
            <v>0</v>
          </cell>
          <cell r="J121">
            <v>114351.45681162165</v>
          </cell>
        </row>
        <row r="122">
          <cell r="A122">
            <v>105</v>
          </cell>
          <cell r="B122">
            <v>79990</v>
          </cell>
          <cell r="C122">
            <v>0</v>
          </cell>
          <cell r="D122">
            <v>322870.29136232432</v>
          </cell>
          <cell r="E122">
            <v>0</v>
          </cell>
          <cell r="F122">
            <v>0</v>
          </cell>
          <cell r="G122">
            <v>0</v>
          </cell>
          <cell r="H122">
            <v>0</v>
          </cell>
          <cell r="I122">
            <v>0</v>
          </cell>
          <cell r="J122">
            <v>114351.45681162165</v>
          </cell>
        </row>
        <row r="123">
          <cell r="A123">
            <v>106</v>
          </cell>
          <cell r="B123">
            <v>80355</v>
          </cell>
          <cell r="C123">
            <v>0</v>
          </cell>
          <cell r="D123">
            <v>322870.29136232432</v>
          </cell>
          <cell r="E123">
            <v>0</v>
          </cell>
          <cell r="F123">
            <v>0</v>
          </cell>
          <cell r="G123">
            <v>0</v>
          </cell>
          <cell r="H123">
            <v>0</v>
          </cell>
          <cell r="I123">
            <v>0</v>
          </cell>
          <cell r="J123">
            <v>114351.45681162165</v>
          </cell>
        </row>
        <row r="124">
          <cell r="A124">
            <v>107</v>
          </cell>
          <cell r="B124">
            <v>80721</v>
          </cell>
          <cell r="C124">
            <v>0</v>
          </cell>
          <cell r="D124">
            <v>322870.29136232432</v>
          </cell>
          <cell r="E124">
            <v>0</v>
          </cell>
          <cell r="F124">
            <v>0</v>
          </cell>
          <cell r="G124">
            <v>0</v>
          </cell>
          <cell r="H124">
            <v>0</v>
          </cell>
          <cell r="I124">
            <v>0</v>
          </cell>
          <cell r="J124">
            <v>114351.45681162165</v>
          </cell>
        </row>
        <row r="125">
          <cell r="A125">
            <v>108</v>
          </cell>
          <cell r="B125">
            <v>81086</v>
          </cell>
          <cell r="C125">
            <v>0</v>
          </cell>
          <cell r="D125">
            <v>322870.29136232432</v>
          </cell>
          <cell r="E125">
            <v>0</v>
          </cell>
          <cell r="F125">
            <v>0</v>
          </cell>
          <cell r="G125">
            <v>0</v>
          </cell>
          <cell r="H125">
            <v>0</v>
          </cell>
          <cell r="I125">
            <v>0</v>
          </cell>
          <cell r="J125">
            <v>114351.45681162165</v>
          </cell>
        </row>
        <row r="126">
          <cell r="A126">
            <v>109</v>
          </cell>
          <cell r="B126">
            <v>81451</v>
          </cell>
          <cell r="C126">
            <v>0</v>
          </cell>
          <cell r="D126">
            <v>322870.29136232432</v>
          </cell>
          <cell r="E126">
            <v>0</v>
          </cell>
          <cell r="F126">
            <v>0</v>
          </cell>
          <cell r="G126">
            <v>0</v>
          </cell>
          <cell r="H126">
            <v>0</v>
          </cell>
          <cell r="I126">
            <v>0</v>
          </cell>
          <cell r="J126">
            <v>114351.45681162165</v>
          </cell>
        </row>
        <row r="127">
          <cell r="A127">
            <v>110</v>
          </cell>
          <cell r="B127">
            <v>81816</v>
          </cell>
          <cell r="C127">
            <v>0</v>
          </cell>
          <cell r="D127">
            <v>322870.29136232432</v>
          </cell>
          <cell r="E127">
            <v>0</v>
          </cell>
          <cell r="F127">
            <v>0</v>
          </cell>
          <cell r="G127">
            <v>0</v>
          </cell>
          <cell r="H127">
            <v>0</v>
          </cell>
          <cell r="I127">
            <v>0</v>
          </cell>
          <cell r="J127">
            <v>114351.45681162165</v>
          </cell>
        </row>
        <row r="128">
          <cell r="A128">
            <v>111</v>
          </cell>
          <cell r="B128">
            <v>82182</v>
          </cell>
          <cell r="C128">
            <v>0</v>
          </cell>
          <cell r="D128">
            <v>322870.29136232432</v>
          </cell>
          <cell r="E128">
            <v>0</v>
          </cell>
          <cell r="F128">
            <v>0</v>
          </cell>
          <cell r="G128">
            <v>0</v>
          </cell>
          <cell r="H128">
            <v>0</v>
          </cell>
          <cell r="I128">
            <v>0</v>
          </cell>
          <cell r="J128">
            <v>114351.45681162165</v>
          </cell>
        </row>
        <row r="129">
          <cell r="A129">
            <v>112</v>
          </cell>
          <cell r="B129">
            <v>82547</v>
          </cell>
          <cell r="C129">
            <v>0</v>
          </cell>
          <cell r="D129">
            <v>322870.29136232432</v>
          </cell>
          <cell r="E129">
            <v>0</v>
          </cell>
          <cell r="F129">
            <v>0</v>
          </cell>
          <cell r="G129">
            <v>0</v>
          </cell>
          <cell r="H129">
            <v>0</v>
          </cell>
          <cell r="I129">
            <v>0</v>
          </cell>
          <cell r="J129">
            <v>114351.45681162165</v>
          </cell>
        </row>
        <row r="130">
          <cell r="A130">
            <v>113</v>
          </cell>
          <cell r="B130">
            <v>82912</v>
          </cell>
          <cell r="C130">
            <v>0</v>
          </cell>
          <cell r="D130">
            <v>322870.29136232432</v>
          </cell>
          <cell r="E130">
            <v>0</v>
          </cell>
          <cell r="F130">
            <v>0</v>
          </cell>
          <cell r="G130">
            <v>0</v>
          </cell>
          <cell r="H130">
            <v>0</v>
          </cell>
          <cell r="I130">
            <v>0</v>
          </cell>
          <cell r="J130">
            <v>114351.45681162165</v>
          </cell>
        </row>
        <row r="131">
          <cell r="A131">
            <v>114</v>
          </cell>
          <cell r="B131">
            <v>83277</v>
          </cell>
          <cell r="C131">
            <v>0</v>
          </cell>
          <cell r="D131">
            <v>322870.29136232432</v>
          </cell>
          <cell r="E131">
            <v>0</v>
          </cell>
          <cell r="F131">
            <v>0</v>
          </cell>
          <cell r="G131">
            <v>0</v>
          </cell>
          <cell r="H131">
            <v>0</v>
          </cell>
          <cell r="I131">
            <v>0</v>
          </cell>
          <cell r="J131">
            <v>114351.45681162165</v>
          </cell>
        </row>
        <row r="132">
          <cell r="A132">
            <v>115</v>
          </cell>
          <cell r="B132">
            <v>83643</v>
          </cell>
          <cell r="C132">
            <v>0</v>
          </cell>
          <cell r="D132">
            <v>322870.29136232432</v>
          </cell>
          <cell r="E132">
            <v>0</v>
          </cell>
          <cell r="F132">
            <v>0</v>
          </cell>
          <cell r="G132">
            <v>0</v>
          </cell>
          <cell r="H132">
            <v>0</v>
          </cell>
          <cell r="I132">
            <v>0</v>
          </cell>
          <cell r="J132">
            <v>114351.45681162165</v>
          </cell>
        </row>
        <row r="133">
          <cell r="A133">
            <v>116</v>
          </cell>
          <cell r="B133">
            <v>84008</v>
          </cell>
          <cell r="C133">
            <v>0</v>
          </cell>
          <cell r="D133">
            <v>322870.29136232432</v>
          </cell>
          <cell r="E133">
            <v>0</v>
          </cell>
          <cell r="F133">
            <v>0</v>
          </cell>
          <cell r="G133">
            <v>0</v>
          </cell>
          <cell r="H133">
            <v>0</v>
          </cell>
          <cell r="I133">
            <v>0</v>
          </cell>
          <cell r="J133">
            <v>114351.45681162165</v>
          </cell>
        </row>
        <row r="134">
          <cell r="A134">
            <v>117</v>
          </cell>
          <cell r="B134">
            <v>84373</v>
          </cell>
          <cell r="C134">
            <v>0</v>
          </cell>
          <cell r="D134">
            <v>322870.29136232432</v>
          </cell>
          <cell r="E134">
            <v>0</v>
          </cell>
          <cell r="F134">
            <v>0</v>
          </cell>
          <cell r="G134">
            <v>0</v>
          </cell>
          <cell r="H134">
            <v>0</v>
          </cell>
          <cell r="I134">
            <v>0</v>
          </cell>
          <cell r="J134">
            <v>114351.45681162165</v>
          </cell>
        </row>
        <row r="135">
          <cell r="A135">
            <v>118</v>
          </cell>
          <cell r="B135">
            <v>84738</v>
          </cell>
          <cell r="C135">
            <v>0</v>
          </cell>
          <cell r="D135">
            <v>322870.29136232432</v>
          </cell>
          <cell r="E135">
            <v>0</v>
          </cell>
          <cell r="F135">
            <v>0</v>
          </cell>
          <cell r="G135">
            <v>0</v>
          </cell>
          <cell r="H135">
            <v>0</v>
          </cell>
          <cell r="I135">
            <v>0</v>
          </cell>
          <cell r="J135">
            <v>114351.45681162165</v>
          </cell>
        </row>
        <row r="136">
          <cell r="A136">
            <v>119</v>
          </cell>
          <cell r="B136">
            <v>85104</v>
          </cell>
          <cell r="C136">
            <v>0</v>
          </cell>
          <cell r="D136">
            <v>322870.29136232432</v>
          </cell>
          <cell r="E136">
            <v>0</v>
          </cell>
          <cell r="F136">
            <v>0</v>
          </cell>
          <cell r="G136">
            <v>0</v>
          </cell>
          <cell r="H136">
            <v>0</v>
          </cell>
          <cell r="I136">
            <v>0</v>
          </cell>
          <cell r="J136">
            <v>114351.45681162165</v>
          </cell>
        </row>
        <row r="137">
          <cell r="A137">
            <v>120</v>
          </cell>
          <cell r="B137">
            <v>85469</v>
          </cell>
          <cell r="C137">
            <v>0</v>
          </cell>
          <cell r="D137">
            <v>322870.29136232432</v>
          </cell>
          <cell r="E137">
            <v>0</v>
          </cell>
          <cell r="F137">
            <v>0</v>
          </cell>
          <cell r="G137">
            <v>0</v>
          </cell>
          <cell r="H137">
            <v>0</v>
          </cell>
          <cell r="I137">
            <v>0</v>
          </cell>
          <cell r="J137">
            <v>114351.45681162165</v>
          </cell>
        </row>
        <row r="138">
          <cell r="A138">
            <v>121</v>
          </cell>
          <cell r="B138">
            <v>85834</v>
          </cell>
          <cell r="C138">
            <v>0</v>
          </cell>
          <cell r="D138">
            <v>322870.29136232432</v>
          </cell>
          <cell r="E138">
            <v>0</v>
          </cell>
          <cell r="F138">
            <v>0</v>
          </cell>
          <cell r="G138">
            <v>0</v>
          </cell>
          <cell r="H138">
            <v>0</v>
          </cell>
          <cell r="I138">
            <v>0</v>
          </cell>
          <cell r="J138">
            <v>114351.45681162165</v>
          </cell>
        </row>
        <row r="139">
          <cell r="A139">
            <v>122</v>
          </cell>
          <cell r="B139">
            <v>86199</v>
          </cell>
          <cell r="C139">
            <v>0</v>
          </cell>
          <cell r="D139">
            <v>322870.29136232432</v>
          </cell>
          <cell r="E139">
            <v>0</v>
          </cell>
          <cell r="F139">
            <v>0</v>
          </cell>
          <cell r="G139">
            <v>0</v>
          </cell>
          <cell r="H139">
            <v>0</v>
          </cell>
          <cell r="I139">
            <v>0</v>
          </cell>
          <cell r="J139">
            <v>114351.45681162165</v>
          </cell>
        </row>
        <row r="140">
          <cell r="A140">
            <v>123</v>
          </cell>
          <cell r="B140">
            <v>86565</v>
          </cell>
          <cell r="C140">
            <v>0</v>
          </cell>
          <cell r="D140">
            <v>322870.29136232432</v>
          </cell>
          <cell r="E140">
            <v>0</v>
          </cell>
          <cell r="F140">
            <v>0</v>
          </cell>
          <cell r="G140">
            <v>0</v>
          </cell>
          <cell r="H140">
            <v>0</v>
          </cell>
          <cell r="I140">
            <v>0</v>
          </cell>
          <cell r="J140">
            <v>114351.45681162165</v>
          </cell>
        </row>
        <row r="141">
          <cell r="A141">
            <v>124</v>
          </cell>
          <cell r="B141">
            <v>86930</v>
          </cell>
          <cell r="C141">
            <v>0</v>
          </cell>
          <cell r="D141">
            <v>322870.29136232432</v>
          </cell>
          <cell r="E141">
            <v>0</v>
          </cell>
          <cell r="F141">
            <v>0</v>
          </cell>
          <cell r="G141">
            <v>0</v>
          </cell>
          <cell r="H141">
            <v>0</v>
          </cell>
          <cell r="I141">
            <v>0</v>
          </cell>
          <cell r="J141">
            <v>114351.45681162165</v>
          </cell>
        </row>
        <row r="142">
          <cell r="A142">
            <v>125</v>
          </cell>
          <cell r="B142">
            <v>87295</v>
          </cell>
          <cell r="C142">
            <v>0</v>
          </cell>
          <cell r="D142">
            <v>322870.29136232432</v>
          </cell>
          <cell r="E142">
            <v>0</v>
          </cell>
          <cell r="F142">
            <v>0</v>
          </cell>
          <cell r="G142">
            <v>0</v>
          </cell>
          <cell r="H142">
            <v>0</v>
          </cell>
          <cell r="I142">
            <v>0</v>
          </cell>
          <cell r="J142">
            <v>114351.45681162165</v>
          </cell>
        </row>
        <row r="143">
          <cell r="A143">
            <v>126</v>
          </cell>
          <cell r="B143">
            <v>87660</v>
          </cell>
          <cell r="C143">
            <v>0</v>
          </cell>
          <cell r="D143">
            <v>322870.29136232432</v>
          </cell>
          <cell r="E143">
            <v>0</v>
          </cell>
          <cell r="F143">
            <v>0</v>
          </cell>
          <cell r="G143">
            <v>0</v>
          </cell>
          <cell r="H143">
            <v>0</v>
          </cell>
          <cell r="I143">
            <v>0</v>
          </cell>
          <cell r="J143">
            <v>114351.45681162165</v>
          </cell>
        </row>
        <row r="144">
          <cell r="A144">
            <v>127</v>
          </cell>
          <cell r="B144">
            <v>88026</v>
          </cell>
          <cell r="C144">
            <v>0</v>
          </cell>
          <cell r="D144">
            <v>322870.29136232432</v>
          </cell>
          <cell r="E144">
            <v>0</v>
          </cell>
          <cell r="F144">
            <v>0</v>
          </cell>
          <cell r="G144">
            <v>0</v>
          </cell>
          <cell r="H144">
            <v>0</v>
          </cell>
          <cell r="I144">
            <v>0</v>
          </cell>
          <cell r="J144">
            <v>114351.45681162165</v>
          </cell>
        </row>
        <row r="145">
          <cell r="A145">
            <v>128</v>
          </cell>
          <cell r="B145">
            <v>88391</v>
          </cell>
          <cell r="C145">
            <v>0</v>
          </cell>
          <cell r="D145">
            <v>322870.29136232432</v>
          </cell>
          <cell r="E145">
            <v>0</v>
          </cell>
          <cell r="F145">
            <v>0</v>
          </cell>
          <cell r="G145">
            <v>0</v>
          </cell>
          <cell r="H145">
            <v>0</v>
          </cell>
          <cell r="I145">
            <v>0</v>
          </cell>
          <cell r="J145">
            <v>114351.45681162165</v>
          </cell>
        </row>
        <row r="146">
          <cell r="A146">
            <v>129</v>
          </cell>
          <cell r="B146">
            <v>88756</v>
          </cell>
          <cell r="C146">
            <v>0</v>
          </cell>
          <cell r="D146">
            <v>322870.29136232432</v>
          </cell>
          <cell r="E146">
            <v>0</v>
          </cell>
          <cell r="F146">
            <v>0</v>
          </cell>
          <cell r="G146">
            <v>0</v>
          </cell>
          <cell r="H146">
            <v>0</v>
          </cell>
          <cell r="I146">
            <v>0</v>
          </cell>
          <cell r="J146">
            <v>114351.45681162165</v>
          </cell>
        </row>
        <row r="147">
          <cell r="A147">
            <v>130</v>
          </cell>
          <cell r="B147">
            <v>89121</v>
          </cell>
          <cell r="C147">
            <v>0</v>
          </cell>
          <cell r="D147">
            <v>322870.29136232432</v>
          </cell>
          <cell r="E147">
            <v>0</v>
          </cell>
          <cell r="F147">
            <v>0</v>
          </cell>
          <cell r="G147">
            <v>0</v>
          </cell>
          <cell r="H147">
            <v>0</v>
          </cell>
          <cell r="I147">
            <v>0</v>
          </cell>
          <cell r="J147">
            <v>114351.45681162165</v>
          </cell>
        </row>
        <row r="148">
          <cell r="A148">
            <v>131</v>
          </cell>
          <cell r="B148">
            <v>89487</v>
          </cell>
          <cell r="C148">
            <v>0</v>
          </cell>
          <cell r="D148">
            <v>322870.29136232432</v>
          </cell>
          <cell r="E148">
            <v>0</v>
          </cell>
          <cell r="F148">
            <v>0</v>
          </cell>
          <cell r="G148">
            <v>0</v>
          </cell>
          <cell r="H148">
            <v>0</v>
          </cell>
          <cell r="I148">
            <v>0</v>
          </cell>
          <cell r="J148">
            <v>114351.45681162165</v>
          </cell>
        </row>
        <row r="149">
          <cell r="A149">
            <v>132</v>
          </cell>
          <cell r="B149">
            <v>89852</v>
          </cell>
          <cell r="C149">
            <v>0</v>
          </cell>
          <cell r="D149">
            <v>322870.29136232432</v>
          </cell>
          <cell r="E149">
            <v>0</v>
          </cell>
          <cell r="F149">
            <v>0</v>
          </cell>
          <cell r="G149">
            <v>0</v>
          </cell>
          <cell r="H149">
            <v>0</v>
          </cell>
          <cell r="I149">
            <v>0</v>
          </cell>
          <cell r="J149">
            <v>114351.45681162165</v>
          </cell>
        </row>
        <row r="150">
          <cell r="A150">
            <v>133</v>
          </cell>
          <cell r="B150">
            <v>90217</v>
          </cell>
          <cell r="C150">
            <v>0</v>
          </cell>
          <cell r="D150">
            <v>322870.29136232432</v>
          </cell>
          <cell r="E150">
            <v>0</v>
          </cell>
          <cell r="F150">
            <v>0</v>
          </cell>
          <cell r="G150">
            <v>0</v>
          </cell>
          <cell r="H150">
            <v>0</v>
          </cell>
          <cell r="I150">
            <v>0</v>
          </cell>
          <cell r="J150">
            <v>114351.45681162165</v>
          </cell>
        </row>
        <row r="151">
          <cell r="A151">
            <v>134</v>
          </cell>
          <cell r="B151">
            <v>90582</v>
          </cell>
          <cell r="C151">
            <v>0</v>
          </cell>
          <cell r="D151">
            <v>322870.29136232432</v>
          </cell>
          <cell r="E151">
            <v>0</v>
          </cell>
          <cell r="F151">
            <v>0</v>
          </cell>
          <cell r="G151">
            <v>0</v>
          </cell>
          <cell r="H151">
            <v>0</v>
          </cell>
          <cell r="I151">
            <v>0</v>
          </cell>
          <cell r="J151">
            <v>114351.45681162165</v>
          </cell>
        </row>
        <row r="152">
          <cell r="A152">
            <v>135</v>
          </cell>
          <cell r="B152">
            <v>90948</v>
          </cell>
          <cell r="C152">
            <v>0</v>
          </cell>
          <cell r="D152">
            <v>322870.29136232432</v>
          </cell>
          <cell r="E152">
            <v>0</v>
          </cell>
          <cell r="F152">
            <v>0</v>
          </cell>
          <cell r="G152">
            <v>0</v>
          </cell>
          <cell r="H152">
            <v>0</v>
          </cell>
          <cell r="I152">
            <v>0</v>
          </cell>
          <cell r="J152">
            <v>114351.45681162165</v>
          </cell>
        </row>
        <row r="153">
          <cell r="A153">
            <v>136</v>
          </cell>
          <cell r="B153">
            <v>91313</v>
          </cell>
          <cell r="C153">
            <v>0</v>
          </cell>
          <cell r="D153">
            <v>322870.29136232432</v>
          </cell>
          <cell r="E153">
            <v>0</v>
          </cell>
          <cell r="F153">
            <v>0</v>
          </cell>
          <cell r="G153">
            <v>0</v>
          </cell>
          <cell r="H153">
            <v>0</v>
          </cell>
          <cell r="I153">
            <v>0</v>
          </cell>
          <cell r="J153">
            <v>114351.45681162165</v>
          </cell>
        </row>
        <row r="154">
          <cell r="A154">
            <v>137</v>
          </cell>
          <cell r="B154">
            <v>91678</v>
          </cell>
          <cell r="C154">
            <v>0</v>
          </cell>
          <cell r="D154">
            <v>322870.29136232432</v>
          </cell>
          <cell r="E154">
            <v>0</v>
          </cell>
          <cell r="F154">
            <v>0</v>
          </cell>
          <cell r="G154">
            <v>0</v>
          </cell>
          <cell r="H154">
            <v>0</v>
          </cell>
          <cell r="I154">
            <v>0</v>
          </cell>
          <cell r="J154">
            <v>114351.45681162165</v>
          </cell>
        </row>
        <row r="155">
          <cell r="A155">
            <v>138</v>
          </cell>
          <cell r="B155">
            <v>92043</v>
          </cell>
          <cell r="C155">
            <v>0</v>
          </cell>
          <cell r="D155">
            <v>322870.29136232432</v>
          </cell>
          <cell r="E155">
            <v>0</v>
          </cell>
          <cell r="F155">
            <v>0</v>
          </cell>
          <cell r="G155">
            <v>0</v>
          </cell>
          <cell r="H155">
            <v>0</v>
          </cell>
          <cell r="I155">
            <v>0</v>
          </cell>
          <cell r="J155">
            <v>114351.45681162165</v>
          </cell>
        </row>
        <row r="156">
          <cell r="A156">
            <v>139</v>
          </cell>
          <cell r="B156">
            <v>92409</v>
          </cell>
          <cell r="C156">
            <v>0</v>
          </cell>
          <cell r="D156">
            <v>322870.29136232432</v>
          </cell>
          <cell r="E156">
            <v>0</v>
          </cell>
          <cell r="F156">
            <v>0</v>
          </cell>
          <cell r="G156">
            <v>0</v>
          </cell>
          <cell r="H156">
            <v>0</v>
          </cell>
          <cell r="I156">
            <v>0</v>
          </cell>
          <cell r="J156">
            <v>114351.45681162165</v>
          </cell>
        </row>
        <row r="157">
          <cell r="A157">
            <v>140</v>
          </cell>
          <cell r="B157">
            <v>92774</v>
          </cell>
          <cell r="C157">
            <v>0</v>
          </cell>
          <cell r="D157">
            <v>322870.29136232432</v>
          </cell>
          <cell r="E157">
            <v>0</v>
          </cell>
          <cell r="F157">
            <v>0</v>
          </cell>
          <cell r="G157">
            <v>0</v>
          </cell>
          <cell r="H157">
            <v>0</v>
          </cell>
          <cell r="I157">
            <v>0</v>
          </cell>
          <cell r="J157">
            <v>114351.45681162165</v>
          </cell>
        </row>
        <row r="158">
          <cell r="A158">
            <v>141</v>
          </cell>
          <cell r="B158">
            <v>93139</v>
          </cell>
          <cell r="C158">
            <v>0</v>
          </cell>
          <cell r="D158">
            <v>322870.29136232432</v>
          </cell>
          <cell r="E158">
            <v>0</v>
          </cell>
          <cell r="F158">
            <v>0</v>
          </cell>
          <cell r="G158">
            <v>0</v>
          </cell>
          <cell r="H158">
            <v>0</v>
          </cell>
          <cell r="I158">
            <v>0</v>
          </cell>
          <cell r="J158">
            <v>114351.45681162165</v>
          </cell>
        </row>
        <row r="159">
          <cell r="A159">
            <v>142</v>
          </cell>
          <cell r="B159">
            <v>93504</v>
          </cell>
          <cell r="C159">
            <v>0</v>
          </cell>
          <cell r="D159">
            <v>322870.29136232432</v>
          </cell>
          <cell r="E159">
            <v>0</v>
          </cell>
          <cell r="F159">
            <v>0</v>
          </cell>
          <cell r="G159">
            <v>0</v>
          </cell>
          <cell r="H159">
            <v>0</v>
          </cell>
          <cell r="I159">
            <v>0</v>
          </cell>
          <cell r="J159">
            <v>114351.45681162165</v>
          </cell>
        </row>
        <row r="160">
          <cell r="A160">
            <v>143</v>
          </cell>
          <cell r="B160">
            <v>93870</v>
          </cell>
          <cell r="C160">
            <v>0</v>
          </cell>
          <cell r="D160">
            <v>322870.29136232432</v>
          </cell>
          <cell r="E160">
            <v>0</v>
          </cell>
          <cell r="F160">
            <v>0</v>
          </cell>
          <cell r="G160">
            <v>0</v>
          </cell>
          <cell r="H160">
            <v>0</v>
          </cell>
          <cell r="I160">
            <v>0</v>
          </cell>
          <cell r="J160">
            <v>114351.45681162165</v>
          </cell>
        </row>
        <row r="161">
          <cell r="A161">
            <v>144</v>
          </cell>
          <cell r="B161">
            <v>94235</v>
          </cell>
          <cell r="C161">
            <v>0</v>
          </cell>
          <cell r="D161">
            <v>322870.29136232432</v>
          </cell>
          <cell r="E161">
            <v>0</v>
          </cell>
          <cell r="F161">
            <v>0</v>
          </cell>
          <cell r="G161">
            <v>0</v>
          </cell>
          <cell r="H161">
            <v>0</v>
          </cell>
          <cell r="I161">
            <v>0</v>
          </cell>
          <cell r="J161">
            <v>114351.45681162165</v>
          </cell>
        </row>
        <row r="162">
          <cell r="A162">
            <v>145</v>
          </cell>
          <cell r="B162">
            <v>94600</v>
          </cell>
          <cell r="C162">
            <v>0</v>
          </cell>
          <cell r="D162">
            <v>322870.29136232432</v>
          </cell>
          <cell r="E162">
            <v>0</v>
          </cell>
          <cell r="F162">
            <v>0</v>
          </cell>
          <cell r="G162">
            <v>0</v>
          </cell>
          <cell r="H162">
            <v>0</v>
          </cell>
          <cell r="I162">
            <v>0</v>
          </cell>
          <cell r="J162">
            <v>114351.45681162165</v>
          </cell>
        </row>
        <row r="163">
          <cell r="A163">
            <v>146</v>
          </cell>
          <cell r="B163">
            <v>94965</v>
          </cell>
          <cell r="C163">
            <v>0</v>
          </cell>
          <cell r="D163">
            <v>322870.29136232432</v>
          </cell>
          <cell r="E163">
            <v>0</v>
          </cell>
          <cell r="F163">
            <v>0</v>
          </cell>
          <cell r="G163">
            <v>0</v>
          </cell>
          <cell r="H163">
            <v>0</v>
          </cell>
          <cell r="I163">
            <v>0</v>
          </cell>
          <cell r="J163">
            <v>114351.45681162165</v>
          </cell>
        </row>
        <row r="164">
          <cell r="A164">
            <v>147</v>
          </cell>
          <cell r="B164">
            <v>95331</v>
          </cell>
          <cell r="C164">
            <v>0</v>
          </cell>
          <cell r="D164">
            <v>322870.29136232432</v>
          </cell>
          <cell r="E164">
            <v>0</v>
          </cell>
          <cell r="F164">
            <v>0</v>
          </cell>
          <cell r="G164">
            <v>0</v>
          </cell>
          <cell r="H164">
            <v>0</v>
          </cell>
          <cell r="I164">
            <v>0</v>
          </cell>
          <cell r="J164">
            <v>114351.45681162165</v>
          </cell>
        </row>
        <row r="165">
          <cell r="A165">
            <v>148</v>
          </cell>
          <cell r="B165">
            <v>95696</v>
          </cell>
          <cell r="C165">
            <v>0</v>
          </cell>
          <cell r="D165">
            <v>322870.29136232432</v>
          </cell>
          <cell r="E165">
            <v>0</v>
          </cell>
          <cell r="F165">
            <v>0</v>
          </cell>
          <cell r="G165">
            <v>0</v>
          </cell>
          <cell r="H165">
            <v>0</v>
          </cell>
          <cell r="I165">
            <v>0</v>
          </cell>
          <cell r="J165">
            <v>114351.45681162165</v>
          </cell>
        </row>
        <row r="166">
          <cell r="A166">
            <v>149</v>
          </cell>
          <cell r="B166">
            <v>96061</v>
          </cell>
          <cell r="C166">
            <v>0</v>
          </cell>
          <cell r="D166">
            <v>322870.29136232432</v>
          </cell>
          <cell r="E166">
            <v>0</v>
          </cell>
          <cell r="F166">
            <v>0</v>
          </cell>
          <cell r="G166">
            <v>0</v>
          </cell>
          <cell r="H166">
            <v>0</v>
          </cell>
          <cell r="I166">
            <v>0</v>
          </cell>
          <cell r="J166">
            <v>114351.45681162165</v>
          </cell>
        </row>
        <row r="167">
          <cell r="A167">
            <v>150</v>
          </cell>
          <cell r="B167">
            <v>96426</v>
          </cell>
          <cell r="C167">
            <v>0</v>
          </cell>
          <cell r="D167">
            <v>322870.29136232432</v>
          </cell>
          <cell r="E167">
            <v>0</v>
          </cell>
          <cell r="F167">
            <v>0</v>
          </cell>
          <cell r="G167">
            <v>0</v>
          </cell>
          <cell r="H167">
            <v>0</v>
          </cell>
          <cell r="I167">
            <v>0</v>
          </cell>
          <cell r="J167">
            <v>114351.45681162165</v>
          </cell>
        </row>
        <row r="168">
          <cell r="A168">
            <v>151</v>
          </cell>
          <cell r="B168">
            <v>96792</v>
          </cell>
          <cell r="C168">
            <v>0</v>
          </cell>
          <cell r="D168">
            <v>322870.29136232432</v>
          </cell>
          <cell r="E168">
            <v>0</v>
          </cell>
          <cell r="F168">
            <v>0</v>
          </cell>
          <cell r="G168">
            <v>0</v>
          </cell>
          <cell r="H168">
            <v>0</v>
          </cell>
          <cell r="I168">
            <v>0</v>
          </cell>
          <cell r="J168">
            <v>114351.45681162165</v>
          </cell>
        </row>
        <row r="169">
          <cell r="A169">
            <v>152</v>
          </cell>
          <cell r="B169">
            <v>97157</v>
          </cell>
          <cell r="C169">
            <v>0</v>
          </cell>
          <cell r="D169">
            <v>322870.29136232432</v>
          </cell>
          <cell r="E169">
            <v>0</v>
          </cell>
          <cell r="F169">
            <v>0</v>
          </cell>
          <cell r="G169">
            <v>0</v>
          </cell>
          <cell r="H169">
            <v>0</v>
          </cell>
          <cell r="I169">
            <v>0</v>
          </cell>
          <cell r="J169">
            <v>114351.45681162165</v>
          </cell>
        </row>
        <row r="170">
          <cell r="A170">
            <v>153</v>
          </cell>
          <cell r="B170">
            <v>97522</v>
          </cell>
          <cell r="C170">
            <v>0</v>
          </cell>
          <cell r="D170">
            <v>322870.29136232432</v>
          </cell>
          <cell r="E170">
            <v>0</v>
          </cell>
          <cell r="F170">
            <v>0</v>
          </cell>
          <cell r="G170">
            <v>0</v>
          </cell>
          <cell r="H170">
            <v>0</v>
          </cell>
          <cell r="I170">
            <v>0</v>
          </cell>
          <cell r="J170">
            <v>114351.45681162165</v>
          </cell>
        </row>
        <row r="171">
          <cell r="A171">
            <v>154</v>
          </cell>
          <cell r="B171">
            <v>97887</v>
          </cell>
          <cell r="C171">
            <v>0</v>
          </cell>
          <cell r="D171">
            <v>322870.29136232432</v>
          </cell>
          <cell r="E171">
            <v>0</v>
          </cell>
          <cell r="F171">
            <v>0</v>
          </cell>
          <cell r="G171">
            <v>0</v>
          </cell>
          <cell r="H171">
            <v>0</v>
          </cell>
          <cell r="I171">
            <v>0</v>
          </cell>
          <cell r="J171">
            <v>114351.45681162165</v>
          </cell>
        </row>
        <row r="172">
          <cell r="A172">
            <v>155</v>
          </cell>
          <cell r="B172">
            <v>98253</v>
          </cell>
          <cell r="C172">
            <v>0</v>
          </cell>
          <cell r="D172">
            <v>322870.29136232432</v>
          </cell>
          <cell r="E172">
            <v>0</v>
          </cell>
          <cell r="F172">
            <v>0</v>
          </cell>
          <cell r="G172">
            <v>0</v>
          </cell>
          <cell r="H172">
            <v>0</v>
          </cell>
          <cell r="I172">
            <v>0</v>
          </cell>
          <cell r="J172">
            <v>114351.45681162165</v>
          </cell>
        </row>
        <row r="173">
          <cell r="A173">
            <v>156</v>
          </cell>
          <cell r="B173">
            <v>98618</v>
          </cell>
          <cell r="C173">
            <v>0</v>
          </cell>
          <cell r="D173">
            <v>322870.29136232432</v>
          </cell>
          <cell r="E173">
            <v>0</v>
          </cell>
          <cell r="F173">
            <v>0</v>
          </cell>
          <cell r="G173">
            <v>0</v>
          </cell>
          <cell r="H173">
            <v>0</v>
          </cell>
          <cell r="I173">
            <v>0</v>
          </cell>
          <cell r="J173">
            <v>114351.45681162165</v>
          </cell>
        </row>
        <row r="174">
          <cell r="A174">
            <v>157</v>
          </cell>
          <cell r="B174">
            <v>98983</v>
          </cell>
          <cell r="C174">
            <v>0</v>
          </cell>
          <cell r="D174">
            <v>322870.29136232432</v>
          </cell>
          <cell r="E174">
            <v>0</v>
          </cell>
          <cell r="F174">
            <v>0</v>
          </cell>
          <cell r="G174">
            <v>0</v>
          </cell>
          <cell r="H174">
            <v>0</v>
          </cell>
          <cell r="I174">
            <v>0</v>
          </cell>
          <cell r="J174">
            <v>114351.45681162165</v>
          </cell>
        </row>
        <row r="175">
          <cell r="A175">
            <v>158</v>
          </cell>
          <cell r="B175">
            <v>99348</v>
          </cell>
          <cell r="C175">
            <v>0</v>
          </cell>
          <cell r="D175">
            <v>322870.29136232432</v>
          </cell>
          <cell r="E175">
            <v>0</v>
          </cell>
          <cell r="F175">
            <v>0</v>
          </cell>
          <cell r="G175">
            <v>0</v>
          </cell>
          <cell r="H175">
            <v>0</v>
          </cell>
          <cell r="I175">
            <v>0</v>
          </cell>
          <cell r="J175">
            <v>114351.45681162165</v>
          </cell>
        </row>
        <row r="176">
          <cell r="A176">
            <v>159</v>
          </cell>
          <cell r="B176">
            <v>99714</v>
          </cell>
          <cell r="C176">
            <v>0</v>
          </cell>
          <cell r="D176">
            <v>322870.29136232432</v>
          </cell>
          <cell r="E176">
            <v>0</v>
          </cell>
          <cell r="F176">
            <v>0</v>
          </cell>
          <cell r="G176">
            <v>0</v>
          </cell>
          <cell r="H176">
            <v>0</v>
          </cell>
          <cell r="I176">
            <v>0</v>
          </cell>
          <cell r="J176">
            <v>114351.45681162165</v>
          </cell>
        </row>
        <row r="177">
          <cell r="A177">
            <v>160</v>
          </cell>
          <cell r="B177">
            <v>100079</v>
          </cell>
          <cell r="C177">
            <v>0</v>
          </cell>
          <cell r="D177">
            <v>322870.29136232432</v>
          </cell>
          <cell r="E177">
            <v>0</v>
          </cell>
          <cell r="F177">
            <v>0</v>
          </cell>
          <cell r="G177">
            <v>0</v>
          </cell>
          <cell r="H177">
            <v>0</v>
          </cell>
          <cell r="I177">
            <v>0</v>
          </cell>
          <cell r="J177">
            <v>114351.45681162165</v>
          </cell>
        </row>
        <row r="178">
          <cell r="A178">
            <v>161</v>
          </cell>
          <cell r="B178">
            <v>100444</v>
          </cell>
          <cell r="C178">
            <v>0</v>
          </cell>
          <cell r="D178">
            <v>322870.29136232432</v>
          </cell>
          <cell r="E178">
            <v>0</v>
          </cell>
          <cell r="F178">
            <v>0</v>
          </cell>
          <cell r="G178">
            <v>0</v>
          </cell>
          <cell r="H178">
            <v>0</v>
          </cell>
          <cell r="I178">
            <v>0</v>
          </cell>
          <cell r="J178">
            <v>114351.45681162165</v>
          </cell>
        </row>
        <row r="179">
          <cell r="A179">
            <v>162</v>
          </cell>
          <cell r="B179">
            <v>100809</v>
          </cell>
          <cell r="C179">
            <v>0</v>
          </cell>
          <cell r="D179">
            <v>322870.29136232432</v>
          </cell>
          <cell r="E179">
            <v>0</v>
          </cell>
          <cell r="F179">
            <v>0</v>
          </cell>
          <cell r="G179">
            <v>0</v>
          </cell>
          <cell r="H179">
            <v>0</v>
          </cell>
          <cell r="I179">
            <v>0</v>
          </cell>
          <cell r="J179">
            <v>114351.45681162165</v>
          </cell>
        </row>
        <row r="180">
          <cell r="A180">
            <v>163</v>
          </cell>
          <cell r="B180">
            <v>101175</v>
          </cell>
          <cell r="C180">
            <v>0</v>
          </cell>
          <cell r="D180">
            <v>322870.29136232432</v>
          </cell>
          <cell r="E180">
            <v>0</v>
          </cell>
          <cell r="F180">
            <v>0</v>
          </cell>
          <cell r="G180">
            <v>0</v>
          </cell>
          <cell r="H180">
            <v>0</v>
          </cell>
          <cell r="I180">
            <v>0</v>
          </cell>
          <cell r="J180">
            <v>114351.45681162165</v>
          </cell>
        </row>
        <row r="181">
          <cell r="A181">
            <v>164</v>
          </cell>
          <cell r="B181">
            <v>101540</v>
          </cell>
          <cell r="C181">
            <v>0</v>
          </cell>
          <cell r="D181">
            <v>322870.29136232432</v>
          </cell>
          <cell r="E181">
            <v>0</v>
          </cell>
          <cell r="F181">
            <v>0</v>
          </cell>
          <cell r="G181">
            <v>0</v>
          </cell>
          <cell r="H181">
            <v>0</v>
          </cell>
          <cell r="I181">
            <v>0</v>
          </cell>
          <cell r="J181">
            <v>114351.45681162165</v>
          </cell>
        </row>
        <row r="182">
          <cell r="A182">
            <v>165</v>
          </cell>
          <cell r="B182">
            <v>101905</v>
          </cell>
          <cell r="C182">
            <v>0</v>
          </cell>
          <cell r="D182">
            <v>322870.29136232432</v>
          </cell>
          <cell r="E182">
            <v>0</v>
          </cell>
          <cell r="F182">
            <v>0</v>
          </cell>
          <cell r="G182">
            <v>0</v>
          </cell>
          <cell r="H182">
            <v>0</v>
          </cell>
          <cell r="I182">
            <v>0</v>
          </cell>
          <cell r="J182">
            <v>114351.45681162165</v>
          </cell>
        </row>
        <row r="183">
          <cell r="A183">
            <v>166</v>
          </cell>
          <cell r="B183">
            <v>102270</v>
          </cell>
          <cell r="C183">
            <v>0</v>
          </cell>
          <cell r="D183">
            <v>322870.29136232432</v>
          </cell>
          <cell r="E183">
            <v>0</v>
          </cell>
          <cell r="F183">
            <v>0</v>
          </cell>
          <cell r="G183">
            <v>0</v>
          </cell>
          <cell r="H183">
            <v>0</v>
          </cell>
          <cell r="I183">
            <v>0</v>
          </cell>
          <cell r="J183">
            <v>114351.45681162165</v>
          </cell>
        </row>
        <row r="184">
          <cell r="A184">
            <v>167</v>
          </cell>
          <cell r="B184">
            <v>102636</v>
          </cell>
          <cell r="C184">
            <v>0</v>
          </cell>
          <cell r="D184">
            <v>322870.29136232432</v>
          </cell>
          <cell r="E184">
            <v>0</v>
          </cell>
          <cell r="F184">
            <v>0</v>
          </cell>
          <cell r="G184">
            <v>0</v>
          </cell>
          <cell r="H184">
            <v>0</v>
          </cell>
          <cell r="I184">
            <v>0</v>
          </cell>
          <cell r="J184">
            <v>114351.45681162165</v>
          </cell>
        </row>
        <row r="185">
          <cell r="A185">
            <v>168</v>
          </cell>
          <cell r="B185">
            <v>103001</v>
          </cell>
          <cell r="C185">
            <v>0</v>
          </cell>
          <cell r="D185">
            <v>322870.29136232432</v>
          </cell>
          <cell r="E185">
            <v>0</v>
          </cell>
          <cell r="F185">
            <v>0</v>
          </cell>
          <cell r="G185">
            <v>0</v>
          </cell>
          <cell r="H185">
            <v>0</v>
          </cell>
          <cell r="I185">
            <v>0</v>
          </cell>
          <cell r="J185">
            <v>114351.45681162165</v>
          </cell>
        </row>
        <row r="186">
          <cell r="A186">
            <v>169</v>
          </cell>
          <cell r="B186">
            <v>103366</v>
          </cell>
          <cell r="C186">
            <v>0</v>
          </cell>
          <cell r="D186">
            <v>322870.29136232432</v>
          </cell>
          <cell r="E186">
            <v>0</v>
          </cell>
          <cell r="F186">
            <v>0</v>
          </cell>
          <cell r="G186">
            <v>0</v>
          </cell>
          <cell r="H186">
            <v>0</v>
          </cell>
          <cell r="I186">
            <v>0</v>
          </cell>
          <cell r="J186">
            <v>114351.45681162165</v>
          </cell>
        </row>
        <row r="187">
          <cell r="A187">
            <v>170</v>
          </cell>
          <cell r="B187">
            <v>103731</v>
          </cell>
          <cell r="C187">
            <v>0</v>
          </cell>
          <cell r="D187">
            <v>322870.29136232432</v>
          </cell>
          <cell r="E187">
            <v>0</v>
          </cell>
          <cell r="F187">
            <v>0</v>
          </cell>
          <cell r="G187">
            <v>0</v>
          </cell>
          <cell r="H187">
            <v>0</v>
          </cell>
          <cell r="I187">
            <v>0</v>
          </cell>
          <cell r="J187">
            <v>114351.45681162165</v>
          </cell>
        </row>
        <row r="188">
          <cell r="A188">
            <v>171</v>
          </cell>
          <cell r="B188">
            <v>104097</v>
          </cell>
          <cell r="C188">
            <v>0</v>
          </cell>
          <cell r="D188">
            <v>322870.29136232432</v>
          </cell>
          <cell r="E188">
            <v>0</v>
          </cell>
          <cell r="F188">
            <v>0</v>
          </cell>
          <cell r="G188">
            <v>0</v>
          </cell>
          <cell r="H188">
            <v>0</v>
          </cell>
          <cell r="I188">
            <v>0</v>
          </cell>
          <cell r="J188">
            <v>114351.45681162165</v>
          </cell>
        </row>
        <row r="189">
          <cell r="A189">
            <v>172</v>
          </cell>
          <cell r="B189">
            <v>104462</v>
          </cell>
          <cell r="C189">
            <v>0</v>
          </cell>
          <cell r="D189">
            <v>322870.29136232432</v>
          </cell>
          <cell r="E189">
            <v>0</v>
          </cell>
          <cell r="F189">
            <v>0</v>
          </cell>
          <cell r="G189">
            <v>0</v>
          </cell>
          <cell r="H189">
            <v>0</v>
          </cell>
          <cell r="I189">
            <v>0</v>
          </cell>
          <cell r="J189">
            <v>114351.45681162165</v>
          </cell>
        </row>
        <row r="190">
          <cell r="A190">
            <v>173</v>
          </cell>
          <cell r="B190">
            <v>104827</v>
          </cell>
          <cell r="C190">
            <v>0</v>
          </cell>
          <cell r="D190">
            <v>322870.29136232432</v>
          </cell>
          <cell r="E190">
            <v>0</v>
          </cell>
          <cell r="F190">
            <v>0</v>
          </cell>
          <cell r="G190">
            <v>0</v>
          </cell>
          <cell r="H190">
            <v>0</v>
          </cell>
          <cell r="I190">
            <v>0</v>
          </cell>
          <cell r="J190">
            <v>114351.45681162165</v>
          </cell>
        </row>
        <row r="191">
          <cell r="A191">
            <v>174</v>
          </cell>
          <cell r="B191">
            <v>105192</v>
          </cell>
          <cell r="C191">
            <v>0</v>
          </cell>
          <cell r="D191">
            <v>322870.29136232432</v>
          </cell>
          <cell r="E191">
            <v>0</v>
          </cell>
          <cell r="F191">
            <v>0</v>
          </cell>
          <cell r="G191">
            <v>0</v>
          </cell>
          <cell r="H191">
            <v>0</v>
          </cell>
          <cell r="I191">
            <v>0</v>
          </cell>
          <cell r="J191">
            <v>114351.45681162165</v>
          </cell>
        </row>
        <row r="192">
          <cell r="A192">
            <v>175</v>
          </cell>
          <cell r="B192">
            <v>105558</v>
          </cell>
          <cell r="C192">
            <v>0</v>
          </cell>
          <cell r="D192">
            <v>322870.29136232432</v>
          </cell>
          <cell r="E192">
            <v>0</v>
          </cell>
          <cell r="F192">
            <v>0</v>
          </cell>
          <cell r="G192">
            <v>0</v>
          </cell>
          <cell r="H192">
            <v>0</v>
          </cell>
          <cell r="I192">
            <v>0</v>
          </cell>
          <cell r="J192">
            <v>114351.45681162165</v>
          </cell>
        </row>
        <row r="193">
          <cell r="A193">
            <v>176</v>
          </cell>
          <cell r="B193">
            <v>105923</v>
          </cell>
          <cell r="C193">
            <v>0</v>
          </cell>
          <cell r="D193">
            <v>322870.29136232432</v>
          </cell>
          <cell r="E193">
            <v>0</v>
          </cell>
          <cell r="F193">
            <v>0</v>
          </cell>
          <cell r="G193">
            <v>0</v>
          </cell>
          <cell r="H193">
            <v>0</v>
          </cell>
          <cell r="I193">
            <v>0</v>
          </cell>
          <cell r="J193">
            <v>114351.45681162165</v>
          </cell>
        </row>
        <row r="194">
          <cell r="A194">
            <v>177</v>
          </cell>
          <cell r="B194">
            <v>106288</v>
          </cell>
          <cell r="C194">
            <v>0</v>
          </cell>
          <cell r="D194">
            <v>322870.29136232432</v>
          </cell>
          <cell r="E194">
            <v>0</v>
          </cell>
          <cell r="F194">
            <v>0</v>
          </cell>
          <cell r="G194">
            <v>0</v>
          </cell>
          <cell r="H194">
            <v>0</v>
          </cell>
          <cell r="I194">
            <v>0</v>
          </cell>
          <cell r="J194">
            <v>114351.45681162165</v>
          </cell>
        </row>
        <row r="195">
          <cell r="A195">
            <v>178</v>
          </cell>
          <cell r="B195">
            <v>106653</v>
          </cell>
          <cell r="C195">
            <v>0</v>
          </cell>
          <cell r="D195">
            <v>322870.29136232432</v>
          </cell>
          <cell r="E195">
            <v>0</v>
          </cell>
          <cell r="F195">
            <v>0</v>
          </cell>
          <cell r="G195">
            <v>0</v>
          </cell>
          <cell r="H195">
            <v>0</v>
          </cell>
          <cell r="I195">
            <v>0</v>
          </cell>
          <cell r="J195">
            <v>114351.45681162165</v>
          </cell>
        </row>
        <row r="196">
          <cell r="A196">
            <v>179</v>
          </cell>
          <cell r="B196">
            <v>107019</v>
          </cell>
          <cell r="C196">
            <v>0</v>
          </cell>
          <cell r="D196">
            <v>322870.29136232432</v>
          </cell>
          <cell r="E196">
            <v>0</v>
          </cell>
          <cell r="F196">
            <v>0</v>
          </cell>
          <cell r="G196">
            <v>0</v>
          </cell>
          <cell r="H196">
            <v>0</v>
          </cell>
          <cell r="I196">
            <v>0</v>
          </cell>
          <cell r="J196">
            <v>114351.45681162165</v>
          </cell>
        </row>
        <row r="197">
          <cell r="A197">
            <v>180</v>
          </cell>
          <cell r="B197">
            <v>107384</v>
          </cell>
          <cell r="C197">
            <v>0</v>
          </cell>
          <cell r="D197">
            <v>322870.29136232432</v>
          </cell>
          <cell r="E197">
            <v>0</v>
          </cell>
          <cell r="F197">
            <v>0</v>
          </cell>
          <cell r="G197">
            <v>0</v>
          </cell>
          <cell r="H197">
            <v>0</v>
          </cell>
          <cell r="I197">
            <v>0</v>
          </cell>
          <cell r="J197">
            <v>114351.45681162165</v>
          </cell>
        </row>
        <row r="198">
          <cell r="A198">
            <v>181</v>
          </cell>
          <cell r="B198">
            <v>107749</v>
          </cell>
          <cell r="C198">
            <v>0</v>
          </cell>
          <cell r="D198">
            <v>322870.29136232432</v>
          </cell>
          <cell r="E198">
            <v>0</v>
          </cell>
          <cell r="F198">
            <v>0</v>
          </cell>
          <cell r="G198">
            <v>0</v>
          </cell>
          <cell r="H198">
            <v>0</v>
          </cell>
          <cell r="I198">
            <v>0</v>
          </cell>
          <cell r="J198">
            <v>114351.45681162165</v>
          </cell>
        </row>
        <row r="199">
          <cell r="A199">
            <v>182</v>
          </cell>
          <cell r="B199">
            <v>108114</v>
          </cell>
          <cell r="C199">
            <v>0</v>
          </cell>
          <cell r="D199">
            <v>322870.29136232432</v>
          </cell>
          <cell r="E199">
            <v>0</v>
          </cell>
          <cell r="F199">
            <v>0</v>
          </cell>
          <cell r="G199">
            <v>0</v>
          </cell>
          <cell r="H199">
            <v>0</v>
          </cell>
          <cell r="I199">
            <v>0</v>
          </cell>
          <cell r="J199">
            <v>114351.45681162165</v>
          </cell>
        </row>
        <row r="200">
          <cell r="A200">
            <v>183</v>
          </cell>
          <cell r="B200">
            <v>108480</v>
          </cell>
          <cell r="C200">
            <v>0</v>
          </cell>
          <cell r="D200">
            <v>322870.29136232432</v>
          </cell>
          <cell r="E200">
            <v>0</v>
          </cell>
          <cell r="F200">
            <v>0</v>
          </cell>
          <cell r="G200">
            <v>0</v>
          </cell>
          <cell r="H200">
            <v>0</v>
          </cell>
          <cell r="I200">
            <v>0</v>
          </cell>
          <cell r="J200">
            <v>114351.45681162165</v>
          </cell>
        </row>
        <row r="201">
          <cell r="A201">
            <v>184</v>
          </cell>
          <cell r="B201">
            <v>108845</v>
          </cell>
          <cell r="C201">
            <v>0</v>
          </cell>
          <cell r="D201">
            <v>322870.29136232432</v>
          </cell>
          <cell r="E201">
            <v>0</v>
          </cell>
          <cell r="F201">
            <v>0</v>
          </cell>
          <cell r="G201">
            <v>0</v>
          </cell>
          <cell r="H201">
            <v>0</v>
          </cell>
          <cell r="I201">
            <v>0</v>
          </cell>
          <cell r="J201">
            <v>114351.45681162165</v>
          </cell>
        </row>
        <row r="202">
          <cell r="A202">
            <v>185</v>
          </cell>
          <cell r="B202">
            <v>109210</v>
          </cell>
          <cell r="C202">
            <v>0</v>
          </cell>
          <cell r="D202">
            <v>322870.29136232432</v>
          </cell>
          <cell r="E202">
            <v>0</v>
          </cell>
          <cell r="F202">
            <v>0</v>
          </cell>
          <cell r="G202">
            <v>0</v>
          </cell>
          <cell r="H202">
            <v>0</v>
          </cell>
          <cell r="I202">
            <v>0</v>
          </cell>
          <cell r="J202">
            <v>114351.45681162165</v>
          </cell>
        </row>
        <row r="203">
          <cell r="A203">
            <v>186</v>
          </cell>
          <cell r="B203">
            <v>109575</v>
          </cell>
          <cell r="C203">
            <v>0</v>
          </cell>
          <cell r="D203">
            <v>322870.29136232432</v>
          </cell>
          <cell r="E203">
            <v>0</v>
          </cell>
          <cell r="F203">
            <v>0</v>
          </cell>
          <cell r="G203">
            <v>0</v>
          </cell>
          <cell r="H203">
            <v>0</v>
          </cell>
          <cell r="I203">
            <v>0</v>
          </cell>
          <cell r="J203">
            <v>114351.45681162165</v>
          </cell>
        </row>
        <row r="204">
          <cell r="A204">
            <v>187</v>
          </cell>
          <cell r="B204">
            <v>109940</v>
          </cell>
          <cell r="C204">
            <v>0</v>
          </cell>
          <cell r="D204">
            <v>322870.29136232432</v>
          </cell>
          <cell r="E204">
            <v>0</v>
          </cell>
          <cell r="F204">
            <v>0</v>
          </cell>
          <cell r="G204">
            <v>0</v>
          </cell>
          <cell r="H204">
            <v>0</v>
          </cell>
          <cell r="I204">
            <v>0</v>
          </cell>
          <cell r="J204">
            <v>114351.45681162165</v>
          </cell>
        </row>
        <row r="205">
          <cell r="A205">
            <v>188</v>
          </cell>
          <cell r="B205">
            <v>110305</v>
          </cell>
          <cell r="C205">
            <v>0</v>
          </cell>
          <cell r="D205">
            <v>322870.29136232432</v>
          </cell>
          <cell r="E205">
            <v>0</v>
          </cell>
          <cell r="F205">
            <v>0</v>
          </cell>
          <cell r="G205">
            <v>0</v>
          </cell>
          <cell r="H205">
            <v>0</v>
          </cell>
          <cell r="I205">
            <v>0</v>
          </cell>
          <cell r="J205">
            <v>114351.45681162165</v>
          </cell>
        </row>
        <row r="206">
          <cell r="A206">
            <v>189</v>
          </cell>
          <cell r="B206">
            <v>110670</v>
          </cell>
          <cell r="C206">
            <v>0</v>
          </cell>
          <cell r="D206">
            <v>322870.29136232432</v>
          </cell>
          <cell r="E206">
            <v>0</v>
          </cell>
          <cell r="F206">
            <v>0</v>
          </cell>
          <cell r="G206">
            <v>0</v>
          </cell>
          <cell r="H206">
            <v>0</v>
          </cell>
          <cell r="I206">
            <v>0</v>
          </cell>
          <cell r="J206">
            <v>114351.45681162165</v>
          </cell>
        </row>
        <row r="207">
          <cell r="A207">
            <v>190</v>
          </cell>
          <cell r="B207">
            <v>111035</v>
          </cell>
          <cell r="C207">
            <v>0</v>
          </cell>
          <cell r="D207">
            <v>322870.29136232432</v>
          </cell>
          <cell r="E207">
            <v>0</v>
          </cell>
          <cell r="F207">
            <v>0</v>
          </cell>
          <cell r="G207">
            <v>0</v>
          </cell>
          <cell r="H207">
            <v>0</v>
          </cell>
          <cell r="I207">
            <v>0</v>
          </cell>
          <cell r="J207">
            <v>114351.45681162165</v>
          </cell>
        </row>
        <row r="208">
          <cell r="A208">
            <v>191</v>
          </cell>
          <cell r="B208">
            <v>111401</v>
          </cell>
          <cell r="C208">
            <v>0</v>
          </cell>
          <cell r="D208">
            <v>322870.29136232432</v>
          </cell>
          <cell r="E208">
            <v>0</v>
          </cell>
          <cell r="F208">
            <v>0</v>
          </cell>
          <cell r="G208">
            <v>0</v>
          </cell>
          <cell r="H208">
            <v>0</v>
          </cell>
          <cell r="I208">
            <v>0</v>
          </cell>
          <cell r="J208">
            <v>114351.45681162165</v>
          </cell>
        </row>
        <row r="209">
          <cell r="A209">
            <v>192</v>
          </cell>
          <cell r="B209">
            <v>111766</v>
          </cell>
          <cell r="C209">
            <v>0</v>
          </cell>
          <cell r="D209">
            <v>322870.29136232432</v>
          </cell>
          <cell r="E209">
            <v>0</v>
          </cell>
          <cell r="F209">
            <v>0</v>
          </cell>
          <cell r="G209">
            <v>0</v>
          </cell>
          <cell r="H209">
            <v>0</v>
          </cell>
          <cell r="I209">
            <v>0</v>
          </cell>
          <cell r="J209">
            <v>114351.45681162165</v>
          </cell>
        </row>
        <row r="210">
          <cell r="A210">
            <v>193</v>
          </cell>
          <cell r="B210">
            <v>112131</v>
          </cell>
          <cell r="C210">
            <v>0</v>
          </cell>
          <cell r="D210">
            <v>322870.29136232432</v>
          </cell>
          <cell r="E210">
            <v>0</v>
          </cell>
          <cell r="F210">
            <v>0</v>
          </cell>
          <cell r="G210">
            <v>0</v>
          </cell>
          <cell r="H210">
            <v>0</v>
          </cell>
          <cell r="I210">
            <v>0</v>
          </cell>
          <cell r="J210">
            <v>114351.45681162165</v>
          </cell>
        </row>
        <row r="211">
          <cell r="A211">
            <v>194</v>
          </cell>
          <cell r="B211">
            <v>112496</v>
          </cell>
          <cell r="C211">
            <v>0</v>
          </cell>
          <cell r="D211">
            <v>322870.29136232432</v>
          </cell>
          <cell r="E211">
            <v>0</v>
          </cell>
          <cell r="F211">
            <v>0</v>
          </cell>
          <cell r="G211">
            <v>0</v>
          </cell>
          <cell r="H211">
            <v>0</v>
          </cell>
          <cell r="I211">
            <v>0</v>
          </cell>
          <cell r="J211">
            <v>114351.45681162165</v>
          </cell>
        </row>
        <row r="212">
          <cell r="A212">
            <v>195</v>
          </cell>
          <cell r="B212">
            <v>112862</v>
          </cell>
          <cell r="C212">
            <v>0</v>
          </cell>
          <cell r="D212">
            <v>322870.29136232432</v>
          </cell>
          <cell r="E212">
            <v>0</v>
          </cell>
          <cell r="F212">
            <v>0</v>
          </cell>
          <cell r="G212">
            <v>0</v>
          </cell>
          <cell r="H212">
            <v>0</v>
          </cell>
          <cell r="I212">
            <v>0</v>
          </cell>
          <cell r="J212">
            <v>114351.45681162165</v>
          </cell>
        </row>
        <row r="213">
          <cell r="A213">
            <v>196</v>
          </cell>
          <cell r="B213">
            <v>113227</v>
          </cell>
          <cell r="C213">
            <v>0</v>
          </cell>
          <cell r="D213">
            <v>322870.29136232432</v>
          </cell>
          <cell r="E213">
            <v>0</v>
          </cell>
          <cell r="F213">
            <v>0</v>
          </cell>
          <cell r="G213">
            <v>0</v>
          </cell>
          <cell r="H213">
            <v>0</v>
          </cell>
          <cell r="I213">
            <v>0</v>
          </cell>
          <cell r="J213">
            <v>114351.45681162165</v>
          </cell>
        </row>
        <row r="214">
          <cell r="A214">
            <v>197</v>
          </cell>
          <cell r="B214">
            <v>113592</v>
          </cell>
          <cell r="C214">
            <v>0</v>
          </cell>
          <cell r="D214">
            <v>322870.29136232432</v>
          </cell>
          <cell r="E214">
            <v>0</v>
          </cell>
          <cell r="F214">
            <v>0</v>
          </cell>
          <cell r="G214">
            <v>0</v>
          </cell>
          <cell r="H214">
            <v>0</v>
          </cell>
          <cell r="I214">
            <v>0</v>
          </cell>
          <cell r="J214">
            <v>114351.45681162165</v>
          </cell>
        </row>
        <row r="215">
          <cell r="A215">
            <v>198</v>
          </cell>
          <cell r="B215">
            <v>113957</v>
          </cell>
          <cell r="C215">
            <v>0</v>
          </cell>
          <cell r="D215">
            <v>322870.29136232432</v>
          </cell>
          <cell r="E215">
            <v>0</v>
          </cell>
          <cell r="F215">
            <v>0</v>
          </cell>
          <cell r="G215">
            <v>0</v>
          </cell>
          <cell r="H215">
            <v>0</v>
          </cell>
          <cell r="I215">
            <v>0</v>
          </cell>
          <cell r="J215">
            <v>114351.45681162165</v>
          </cell>
        </row>
        <row r="216">
          <cell r="A216">
            <v>199</v>
          </cell>
          <cell r="B216">
            <v>114323</v>
          </cell>
          <cell r="C216">
            <v>0</v>
          </cell>
          <cell r="D216">
            <v>322870.29136232432</v>
          </cell>
          <cell r="E216">
            <v>0</v>
          </cell>
          <cell r="F216">
            <v>0</v>
          </cell>
          <cell r="G216">
            <v>0</v>
          </cell>
          <cell r="H216">
            <v>0</v>
          </cell>
          <cell r="I216">
            <v>0</v>
          </cell>
          <cell r="J216">
            <v>114351.45681162165</v>
          </cell>
        </row>
        <row r="217">
          <cell r="A217">
            <v>200</v>
          </cell>
          <cell r="B217">
            <v>114688</v>
          </cell>
          <cell r="C217">
            <v>0</v>
          </cell>
          <cell r="D217">
            <v>322870.29136232432</v>
          </cell>
          <cell r="E217">
            <v>0</v>
          </cell>
          <cell r="F217">
            <v>0</v>
          </cell>
          <cell r="G217">
            <v>0</v>
          </cell>
          <cell r="H217">
            <v>0</v>
          </cell>
          <cell r="I217">
            <v>0</v>
          </cell>
          <cell r="J217">
            <v>114351.45681162165</v>
          </cell>
        </row>
        <row r="218">
          <cell r="A218">
            <v>201</v>
          </cell>
          <cell r="B218">
            <v>115053</v>
          </cell>
          <cell r="C218">
            <v>0</v>
          </cell>
          <cell r="D218">
            <v>322870.29136232432</v>
          </cell>
          <cell r="E218">
            <v>0</v>
          </cell>
          <cell r="F218">
            <v>0</v>
          </cell>
          <cell r="G218">
            <v>0</v>
          </cell>
          <cell r="H218">
            <v>0</v>
          </cell>
          <cell r="I218">
            <v>0</v>
          </cell>
          <cell r="J218">
            <v>114351.45681162165</v>
          </cell>
        </row>
        <row r="219">
          <cell r="A219">
            <v>202</v>
          </cell>
          <cell r="B219">
            <v>115418</v>
          </cell>
          <cell r="C219">
            <v>0</v>
          </cell>
          <cell r="D219">
            <v>322870.29136232432</v>
          </cell>
          <cell r="E219">
            <v>0</v>
          </cell>
          <cell r="F219">
            <v>0</v>
          </cell>
          <cell r="G219">
            <v>0</v>
          </cell>
          <cell r="H219">
            <v>0</v>
          </cell>
          <cell r="I219">
            <v>0</v>
          </cell>
          <cell r="J219">
            <v>114351.45681162165</v>
          </cell>
        </row>
        <row r="220">
          <cell r="A220">
            <v>203</v>
          </cell>
          <cell r="B220">
            <v>115784</v>
          </cell>
          <cell r="C220">
            <v>0</v>
          </cell>
          <cell r="D220">
            <v>322870.29136232432</v>
          </cell>
          <cell r="E220">
            <v>0</v>
          </cell>
          <cell r="F220">
            <v>0</v>
          </cell>
          <cell r="G220">
            <v>0</v>
          </cell>
          <cell r="H220">
            <v>0</v>
          </cell>
          <cell r="I220">
            <v>0</v>
          </cell>
          <cell r="J220">
            <v>114351.45681162165</v>
          </cell>
        </row>
        <row r="221">
          <cell r="A221">
            <v>204</v>
          </cell>
          <cell r="B221">
            <v>116149</v>
          </cell>
          <cell r="C221">
            <v>0</v>
          </cell>
          <cell r="D221">
            <v>322870.29136232432</v>
          </cell>
          <cell r="E221">
            <v>0</v>
          </cell>
          <cell r="F221">
            <v>0</v>
          </cell>
          <cell r="G221">
            <v>0</v>
          </cell>
          <cell r="H221">
            <v>0</v>
          </cell>
          <cell r="I221">
            <v>0</v>
          </cell>
          <cell r="J221">
            <v>114351.45681162165</v>
          </cell>
        </row>
        <row r="222">
          <cell r="A222">
            <v>205</v>
          </cell>
          <cell r="B222">
            <v>116514</v>
          </cell>
          <cell r="C222">
            <v>0</v>
          </cell>
          <cell r="D222">
            <v>322870.29136232432</v>
          </cell>
          <cell r="E222">
            <v>0</v>
          </cell>
          <cell r="F222">
            <v>0</v>
          </cell>
          <cell r="G222">
            <v>0</v>
          </cell>
          <cell r="H222">
            <v>0</v>
          </cell>
          <cell r="I222">
            <v>0</v>
          </cell>
          <cell r="J222">
            <v>114351.45681162165</v>
          </cell>
        </row>
        <row r="223">
          <cell r="A223">
            <v>206</v>
          </cell>
          <cell r="B223">
            <v>116879</v>
          </cell>
          <cell r="C223">
            <v>0</v>
          </cell>
          <cell r="D223">
            <v>322870.29136232432</v>
          </cell>
          <cell r="E223">
            <v>0</v>
          </cell>
          <cell r="F223">
            <v>0</v>
          </cell>
          <cell r="G223">
            <v>0</v>
          </cell>
          <cell r="H223">
            <v>0</v>
          </cell>
          <cell r="I223">
            <v>0</v>
          </cell>
          <cell r="J223">
            <v>114351.45681162165</v>
          </cell>
        </row>
        <row r="224">
          <cell r="A224">
            <v>207</v>
          </cell>
          <cell r="B224">
            <v>117245</v>
          </cell>
          <cell r="C224">
            <v>0</v>
          </cell>
          <cell r="D224">
            <v>322870.29136232432</v>
          </cell>
          <cell r="E224">
            <v>0</v>
          </cell>
          <cell r="F224">
            <v>0</v>
          </cell>
          <cell r="G224">
            <v>0</v>
          </cell>
          <cell r="H224">
            <v>0</v>
          </cell>
          <cell r="I224">
            <v>0</v>
          </cell>
          <cell r="J224">
            <v>114351.45681162165</v>
          </cell>
        </row>
        <row r="225">
          <cell r="A225">
            <v>208</v>
          </cell>
          <cell r="B225">
            <v>117610</v>
          </cell>
          <cell r="C225">
            <v>0</v>
          </cell>
          <cell r="D225">
            <v>322870.29136232432</v>
          </cell>
          <cell r="E225">
            <v>0</v>
          </cell>
          <cell r="F225">
            <v>0</v>
          </cell>
          <cell r="G225">
            <v>0</v>
          </cell>
          <cell r="H225">
            <v>0</v>
          </cell>
          <cell r="I225">
            <v>0</v>
          </cell>
          <cell r="J225">
            <v>114351.45681162165</v>
          </cell>
        </row>
        <row r="226">
          <cell r="A226">
            <v>209</v>
          </cell>
          <cell r="B226">
            <v>117975</v>
          </cell>
          <cell r="C226">
            <v>0</v>
          </cell>
          <cell r="D226">
            <v>322870.29136232432</v>
          </cell>
          <cell r="E226">
            <v>0</v>
          </cell>
          <cell r="F226">
            <v>0</v>
          </cell>
          <cell r="G226">
            <v>0</v>
          </cell>
          <cell r="H226">
            <v>0</v>
          </cell>
          <cell r="I226">
            <v>0</v>
          </cell>
          <cell r="J226">
            <v>114351.45681162165</v>
          </cell>
        </row>
        <row r="227">
          <cell r="A227">
            <v>210</v>
          </cell>
          <cell r="B227">
            <v>118340</v>
          </cell>
          <cell r="C227">
            <v>0</v>
          </cell>
          <cell r="D227">
            <v>322870.29136232432</v>
          </cell>
          <cell r="E227">
            <v>0</v>
          </cell>
          <cell r="F227">
            <v>0</v>
          </cell>
          <cell r="G227">
            <v>0</v>
          </cell>
          <cell r="H227">
            <v>0</v>
          </cell>
          <cell r="I227">
            <v>0</v>
          </cell>
          <cell r="J227">
            <v>114351.45681162165</v>
          </cell>
        </row>
        <row r="228">
          <cell r="A228">
            <v>211</v>
          </cell>
          <cell r="B228">
            <v>118706</v>
          </cell>
          <cell r="C228">
            <v>0</v>
          </cell>
          <cell r="D228">
            <v>322870.29136232432</v>
          </cell>
          <cell r="E228">
            <v>0</v>
          </cell>
          <cell r="F228">
            <v>0</v>
          </cell>
          <cell r="G228">
            <v>0</v>
          </cell>
          <cell r="H228">
            <v>0</v>
          </cell>
          <cell r="I228">
            <v>0</v>
          </cell>
          <cell r="J228">
            <v>114351.45681162165</v>
          </cell>
        </row>
        <row r="229">
          <cell r="A229">
            <v>212</v>
          </cell>
          <cell r="B229">
            <v>119071</v>
          </cell>
          <cell r="C229">
            <v>0</v>
          </cell>
          <cell r="D229">
            <v>322870.29136232432</v>
          </cell>
          <cell r="E229">
            <v>0</v>
          </cell>
          <cell r="F229">
            <v>0</v>
          </cell>
          <cell r="G229">
            <v>0</v>
          </cell>
          <cell r="H229">
            <v>0</v>
          </cell>
          <cell r="I229">
            <v>0</v>
          </cell>
          <cell r="J229">
            <v>114351.45681162165</v>
          </cell>
        </row>
        <row r="230">
          <cell r="A230">
            <v>213</v>
          </cell>
          <cell r="B230">
            <v>119436</v>
          </cell>
          <cell r="C230">
            <v>0</v>
          </cell>
          <cell r="D230">
            <v>322870.29136232432</v>
          </cell>
          <cell r="E230">
            <v>0</v>
          </cell>
          <cell r="F230">
            <v>0</v>
          </cell>
          <cell r="G230">
            <v>0</v>
          </cell>
          <cell r="H230">
            <v>0</v>
          </cell>
          <cell r="I230">
            <v>0</v>
          </cell>
          <cell r="J230">
            <v>114351.45681162165</v>
          </cell>
        </row>
        <row r="231">
          <cell r="A231">
            <v>214</v>
          </cell>
          <cell r="B231">
            <v>119801</v>
          </cell>
          <cell r="C231">
            <v>0</v>
          </cell>
          <cell r="D231">
            <v>322870.29136232432</v>
          </cell>
          <cell r="E231">
            <v>0</v>
          </cell>
          <cell r="F231">
            <v>0</v>
          </cell>
          <cell r="G231">
            <v>0</v>
          </cell>
          <cell r="H231">
            <v>0</v>
          </cell>
          <cell r="I231">
            <v>0</v>
          </cell>
          <cell r="J231">
            <v>114351.45681162165</v>
          </cell>
        </row>
        <row r="232">
          <cell r="A232">
            <v>215</v>
          </cell>
          <cell r="B232">
            <v>120167</v>
          </cell>
          <cell r="C232">
            <v>0</v>
          </cell>
          <cell r="D232">
            <v>322870.29136232432</v>
          </cell>
          <cell r="E232">
            <v>0</v>
          </cell>
          <cell r="F232">
            <v>0</v>
          </cell>
          <cell r="G232">
            <v>0</v>
          </cell>
          <cell r="H232">
            <v>0</v>
          </cell>
          <cell r="I232">
            <v>0</v>
          </cell>
          <cell r="J232">
            <v>114351.45681162165</v>
          </cell>
        </row>
        <row r="233">
          <cell r="A233">
            <v>216</v>
          </cell>
          <cell r="B233">
            <v>120532</v>
          </cell>
          <cell r="C233">
            <v>0</v>
          </cell>
          <cell r="D233">
            <v>322870.29136232432</v>
          </cell>
          <cell r="E233">
            <v>0</v>
          </cell>
          <cell r="F233">
            <v>0</v>
          </cell>
          <cell r="G233">
            <v>0</v>
          </cell>
          <cell r="H233">
            <v>0</v>
          </cell>
          <cell r="I233">
            <v>0</v>
          </cell>
          <cell r="J233">
            <v>114351.45681162165</v>
          </cell>
        </row>
        <row r="234">
          <cell r="A234">
            <v>217</v>
          </cell>
          <cell r="B234">
            <v>120897</v>
          </cell>
          <cell r="C234">
            <v>0</v>
          </cell>
          <cell r="D234">
            <v>322870.29136232432</v>
          </cell>
          <cell r="E234">
            <v>0</v>
          </cell>
          <cell r="F234">
            <v>0</v>
          </cell>
          <cell r="G234">
            <v>0</v>
          </cell>
          <cell r="H234">
            <v>0</v>
          </cell>
          <cell r="I234">
            <v>0</v>
          </cell>
          <cell r="J234">
            <v>114351.45681162165</v>
          </cell>
        </row>
        <row r="235">
          <cell r="A235">
            <v>218</v>
          </cell>
          <cell r="B235">
            <v>121262</v>
          </cell>
          <cell r="C235">
            <v>0</v>
          </cell>
          <cell r="D235">
            <v>322870.29136232432</v>
          </cell>
          <cell r="E235">
            <v>0</v>
          </cell>
          <cell r="F235">
            <v>0</v>
          </cell>
          <cell r="G235">
            <v>0</v>
          </cell>
          <cell r="H235">
            <v>0</v>
          </cell>
          <cell r="I235">
            <v>0</v>
          </cell>
          <cell r="J235">
            <v>114351.45681162165</v>
          </cell>
        </row>
        <row r="236">
          <cell r="A236">
            <v>219</v>
          </cell>
          <cell r="B236">
            <v>121628</v>
          </cell>
          <cell r="C236">
            <v>0</v>
          </cell>
          <cell r="D236">
            <v>322870.29136232432</v>
          </cell>
          <cell r="E236">
            <v>0</v>
          </cell>
          <cell r="F236">
            <v>0</v>
          </cell>
          <cell r="G236">
            <v>0</v>
          </cell>
          <cell r="H236">
            <v>0</v>
          </cell>
          <cell r="I236">
            <v>0</v>
          </cell>
          <cell r="J236">
            <v>114351.45681162165</v>
          </cell>
        </row>
        <row r="237">
          <cell r="A237">
            <v>220</v>
          </cell>
          <cell r="B237">
            <v>121993</v>
          </cell>
          <cell r="C237">
            <v>0</v>
          </cell>
          <cell r="D237">
            <v>322870.29136232432</v>
          </cell>
          <cell r="E237">
            <v>0</v>
          </cell>
          <cell r="F237">
            <v>0</v>
          </cell>
          <cell r="G237">
            <v>0</v>
          </cell>
          <cell r="H237">
            <v>0</v>
          </cell>
          <cell r="I237">
            <v>0</v>
          </cell>
          <cell r="J237">
            <v>114351.45681162165</v>
          </cell>
        </row>
        <row r="238">
          <cell r="A238">
            <v>221</v>
          </cell>
          <cell r="B238">
            <v>122358</v>
          </cell>
          <cell r="C238">
            <v>0</v>
          </cell>
          <cell r="D238">
            <v>322870.29136232432</v>
          </cell>
          <cell r="E238">
            <v>0</v>
          </cell>
          <cell r="F238">
            <v>0</v>
          </cell>
          <cell r="G238">
            <v>0</v>
          </cell>
          <cell r="H238">
            <v>0</v>
          </cell>
          <cell r="I238">
            <v>0</v>
          </cell>
          <cell r="J238">
            <v>114351.45681162165</v>
          </cell>
        </row>
        <row r="239">
          <cell r="A239">
            <v>222</v>
          </cell>
          <cell r="B239">
            <v>122723</v>
          </cell>
          <cell r="C239">
            <v>0</v>
          </cell>
          <cell r="D239">
            <v>322870.29136232432</v>
          </cell>
          <cell r="E239">
            <v>0</v>
          </cell>
          <cell r="F239">
            <v>0</v>
          </cell>
          <cell r="G239">
            <v>0</v>
          </cell>
          <cell r="H239">
            <v>0</v>
          </cell>
          <cell r="I239">
            <v>0</v>
          </cell>
          <cell r="J239">
            <v>114351.45681162165</v>
          </cell>
        </row>
        <row r="240">
          <cell r="A240">
            <v>223</v>
          </cell>
          <cell r="B240">
            <v>123089</v>
          </cell>
          <cell r="C240">
            <v>0</v>
          </cell>
          <cell r="D240">
            <v>322870.29136232432</v>
          </cell>
          <cell r="E240">
            <v>0</v>
          </cell>
          <cell r="F240">
            <v>0</v>
          </cell>
          <cell r="G240">
            <v>0</v>
          </cell>
          <cell r="H240">
            <v>0</v>
          </cell>
          <cell r="I240">
            <v>0</v>
          </cell>
          <cell r="J240">
            <v>114351.45681162165</v>
          </cell>
        </row>
        <row r="241">
          <cell r="A241">
            <v>224</v>
          </cell>
          <cell r="B241">
            <v>123454</v>
          </cell>
          <cell r="C241">
            <v>0</v>
          </cell>
          <cell r="D241">
            <v>322870.29136232432</v>
          </cell>
          <cell r="E241">
            <v>0</v>
          </cell>
          <cell r="F241">
            <v>0</v>
          </cell>
          <cell r="G241">
            <v>0</v>
          </cell>
          <cell r="H241">
            <v>0</v>
          </cell>
          <cell r="I241">
            <v>0</v>
          </cell>
          <cell r="J241">
            <v>114351.45681162165</v>
          </cell>
        </row>
        <row r="242">
          <cell r="A242">
            <v>225</v>
          </cell>
          <cell r="B242">
            <v>123819</v>
          </cell>
          <cell r="C242">
            <v>0</v>
          </cell>
          <cell r="D242">
            <v>322870.29136232432</v>
          </cell>
          <cell r="E242">
            <v>0</v>
          </cell>
          <cell r="F242">
            <v>0</v>
          </cell>
          <cell r="G242">
            <v>0</v>
          </cell>
          <cell r="H242">
            <v>0</v>
          </cell>
          <cell r="I242">
            <v>0</v>
          </cell>
          <cell r="J242">
            <v>114351.45681162165</v>
          </cell>
        </row>
        <row r="243">
          <cell r="A243">
            <v>226</v>
          </cell>
          <cell r="B243">
            <v>124184</v>
          </cell>
          <cell r="C243">
            <v>0</v>
          </cell>
          <cell r="D243">
            <v>322870.29136232432</v>
          </cell>
          <cell r="E243">
            <v>0</v>
          </cell>
          <cell r="F243">
            <v>0</v>
          </cell>
          <cell r="G243">
            <v>0</v>
          </cell>
          <cell r="H243">
            <v>0</v>
          </cell>
          <cell r="I243">
            <v>0</v>
          </cell>
          <cell r="J243">
            <v>114351.45681162165</v>
          </cell>
        </row>
        <row r="244">
          <cell r="A244">
            <v>227</v>
          </cell>
          <cell r="B244">
            <v>124550</v>
          </cell>
          <cell r="C244">
            <v>0</v>
          </cell>
          <cell r="D244">
            <v>322870.29136232432</v>
          </cell>
          <cell r="E244">
            <v>0</v>
          </cell>
          <cell r="F244">
            <v>0</v>
          </cell>
          <cell r="G244">
            <v>0</v>
          </cell>
          <cell r="H244">
            <v>0</v>
          </cell>
          <cell r="I244">
            <v>0</v>
          </cell>
          <cell r="J244">
            <v>114351.45681162165</v>
          </cell>
        </row>
        <row r="245">
          <cell r="A245">
            <v>228</v>
          </cell>
          <cell r="B245">
            <v>124915</v>
          </cell>
          <cell r="C245">
            <v>0</v>
          </cell>
          <cell r="D245">
            <v>322870.29136232432</v>
          </cell>
          <cell r="E245">
            <v>0</v>
          </cell>
          <cell r="F245">
            <v>0</v>
          </cell>
          <cell r="G245">
            <v>0</v>
          </cell>
          <cell r="H245">
            <v>0</v>
          </cell>
          <cell r="I245">
            <v>0</v>
          </cell>
          <cell r="J245">
            <v>114351.45681162165</v>
          </cell>
        </row>
        <row r="246">
          <cell r="A246">
            <v>229</v>
          </cell>
          <cell r="B246">
            <v>125280</v>
          </cell>
          <cell r="C246">
            <v>0</v>
          </cell>
          <cell r="D246">
            <v>322870.29136232432</v>
          </cell>
          <cell r="E246">
            <v>0</v>
          </cell>
          <cell r="F246">
            <v>0</v>
          </cell>
          <cell r="G246">
            <v>0</v>
          </cell>
          <cell r="H246">
            <v>0</v>
          </cell>
          <cell r="I246">
            <v>0</v>
          </cell>
          <cell r="J246">
            <v>114351.45681162165</v>
          </cell>
        </row>
        <row r="247">
          <cell r="A247">
            <v>230</v>
          </cell>
          <cell r="B247">
            <v>125645</v>
          </cell>
          <cell r="C247">
            <v>0</v>
          </cell>
          <cell r="D247">
            <v>322870.29136232432</v>
          </cell>
          <cell r="E247">
            <v>0</v>
          </cell>
          <cell r="F247">
            <v>0</v>
          </cell>
          <cell r="G247">
            <v>0</v>
          </cell>
          <cell r="H247">
            <v>0</v>
          </cell>
          <cell r="I247">
            <v>0</v>
          </cell>
          <cell r="J247">
            <v>114351.45681162165</v>
          </cell>
        </row>
        <row r="248">
          <cell r="A248">
            <v>231</v>
          </cell>
          <cell r="B248">
            <v>126011</v>
          </cell>
          <cell r="C248">
            <v>0</v>
          </cell>
          <cell r="D248">
            <v>322870.29136232432</v>
          </cell>
          <cell r="E248">
            <v>0</v>
          </cell>
          <cell r="F248">
            <v>0</v>
          </cell>
          <cell r="G248">
            <v>0</v>
          </cell>
          <cell r="H248">
            <v>0</v>
          </cell>
          <cell r="I248">
            <v>0</v>
          </cell>
          <cell r="J248">
            <v>114351.45681162165</v>
          </cell>
        </row>
        <row r="249">
          <cell r="A249">
            <v>232</v>
          </cell>
          <cell r="B249">
            <v>126376</v>
          </cell>
          <cell r="C249">
            <v>0</v>
          </cell>
          <cell r="D249">
            <v>322870.29136232432</v>
          </cell>
          <cell r="E249">
            <v>0</v>
          </cell>
          <cell r="F249">
            <v>0</v>
          </cell>
          <cell r="G249">
            <v>0</v>
          </cell>
          <cell r="H249">
            <v>0</v>
          </cell>
          <cell r="I249">
            <v>0</v>
          </cell>
          <cell r="J249">
            <v>114351.45681162165</v>
          </cell>
        </row>
        <row r="250">
          <cell r="A250">
            <v>233</v>
          </cell>
          <cell r="B250">
            <v>126741</v>
          </cell>
          <cell r="C250">
            <v>0</v>
          </cell>
          <cell r="D250">
            <v>322870.29136232432</v>
          </cell>
          <cell r="E250">
            <v>0</v>
          </cell>
          <cell r="F250">
            <v>0</v>
          </cell>
          <cell r="G250">
            <v>0</v>
          </cell>
          <cell r="H250">
            <v>0</v>
          </cell>
          <cell r="I250">
            <v>0</v>
          </cell>
          <cell r="J250">
            <v>114351.45681162165</v>
          </cell>
        </row>
        <row r="251">
          <cell r="A251">
            <v>234</v>
          </cell>
          <cell r="B251">
            <v>127106</v>
          </cell>
          <cell r="C251">
            <v>0</v>
          </cell>
          <cell r="D251">
            <v>322870.29136232432</v>
          </cell>
          <cell r="E251">
            <v>0</v>
          </cell>
          <cell r="F251">
            <v>0</v>
          </cell>
          <cell r="G251">
            <v>0</v>
          </cell>
          <cell r="H251">
            <v>0</v>
          </cell>
          <cell r="I251">
            <v>0</v>
          </cell>
          <cell r="J251">
            <v>114351.45681162165</v>
          </cell>
        </row>
        <row r="252">
          <cell r="A252">
            <v>235</v>
          </cell>
          <cell r="B252">
            <v>127472</v>
          </cell>
          <cell r="C252">
            <v>0</v>
          </cell>
          <cell r="D252">
            <v>322870.29136232432</v>
          </cell>
          <cell r="E252">
            <v>0</v>
          </cell>
          <cell r="F252">
            <v>0</v>
          </cell>
          <cell r="G252">
            <v>0</v>
          </cell>
          <cell r="H252">
            <v>0</v>
          </cell>
          <cell r="I252">
            <v>0</v>
          </cell>
          <cell r="J252">
            <v>114351.45681162165</v>
          </cell>
        </row>
        <row r="253">
          <cell r="A253">
            <v>236</v>
          </cell>
          <cell r="B253">
            <v>127837</v>
          </cell>
          <cell r="C253">
            <v>0</v>
          </cell>
          <cell r="D253">
            <v>322870.29136232432</v>
          </cell>
          <cell r="E253">
            <v>0</v>
          </cell>
          <cell r="F253">
            <v>0</v>
          </cell>
          <cell r="G253">
            <v>0</v>
          </cell>
          <cell r="H253">
            <v>0</v>
          </cell>
          <cell r="I253">
            <v>0</v>
          </cell>
          <cell r="J253">
            <v>114351.45681162165</v>
          </cell>
        </row>
        <row r="254">
          <cell r="A254">
            <v>237</v>
          </cell>
          <cell r="B254">
            <v>128202</v>
          </cell>
          <cell r="C254">
            <v>0</v>
          </cell>
          <cell r="D254">
            <v>322870.29136232432</v>
          </cell>
          <cell r="E254">
            <v>0</v>
          </cell>
          <cell r="F254">
            <v>0</v>
          </cell>
          <cell r="G254">
            <v>0</v>
          </cell>
          <cell r="H254">
            <v>0</v>
          </cell>
          <cell r="I254">
            <v>0</v>
          </cell>
          <cell r="J254">
            <v>114351.45681162165</v>
          </cell>
        </row>
        <row r="255">
          <cell r="A255">
            <v>238</v>
          </cell>
          <cell r="B255">
            <v>128567</v>
          </cell>
          <cell r="C255">
            <v>0</v>
          </cell>
          <cell r="D255">
            <v>322870.29136232432</v>
          </cell>
          <cell r="E255">
            <v>0</v>
          </cell>
          <cell r="F255">
            <v>0</v>
          </cell>
          <cell r="G255">
            <v>0</v>
          </cell>
          <cell r="H255">
            <v>0</v>
          </cell>
          <cell r="I255">
            <v>0</v>
          </cell>
          <cell r="J255">
            <v>114351.45681162165</v>
          </cell>
        </row>
        <row r="256">
          <cell r="A256">
            <v>239</v>
          </cell>
          <cell r="B256">
            <v>128933</v>
          </cell>
          <cell r="C256">
            <v>0</v>
          </cell>
          <cell r="D256">
            <v>322870.29136232432</v>
          </cell>
          <cell r="E256">
            <v>0</v>
          </cell>
          <cell r="F256">
            <v>0</v>
          </cell>
          <cell r="G256">
            <v>0</v>
          </cell>
          <cell r="H256">
            <v>0</v>
          </cell>
          <cell r="I256">
            <v>0</v>
          </cell>
          <cell r="J256">
            <v>114351.45681162165</v>
          </cell>
        </row>
        <row r="257">
          <cell r="A257">
            <v>240</v>
          </cell>
          <cell r="B257">
            <v>129298</v>
          </cell>
          <cell r="C257">
            <v>0</v>
          </cell>
          <cell r="D257">
            <v>322870.29136232432</v>
          </cell>
          <cell r="E257">
            <v>0</v>
          </cell>
          <cell r="F257">
            <v>0</v>
          </cell>
          <cell r="G257">
            <v>0</v>
          </cell>
          <cell r="H257">
            <v>0</v>
          </cell>
          <cell r="I257">
            <v>0</v>
          </cell>
          <cell r="J257">
            <v>114351.45681162165</v>
          </cell>
        </row>
        <row r="258">
          <cell r="A258">
            <v>241</v>
          </cell>
          <cell r="B258">
            <v>129663</v>
          </cell>
          <cell r="C258">
            <v>0</v>
          </cell>
          <cell r="D258">
            <v>322870.29136232432</v>
          </cell>
          <cell r="E258">
            <v>0</v>
          </cell>
          <cell r="F258">
            <v>0</v>
          </cell>
          <cell r="G258">
            <v>0</v>
          </cell>
          <cell r="H258">
            <v>0</v>
          </cell>
          <cell r="I258">
            <v>0</v>
          </cell>
          <cell r="J258">
            <v>114351.45681162165</v>
          </cell>
        </row>
        <row r="259">
          <cell r="A259">
            <v>242</v>
          </cell>
          <cell r="B259">
            <v>130028</v>
          </cell>
          <cell r="C259">
            <v>0</v>
          </cell>
          <cell r="D259">
            <v>322870.29136232432</v>
          </cell>
          <cell r="E259">
            <v>0</v>
          </cell>
          <cell r="F259">
            <v>0</v>
          </cell>
          <cell r="G259">
            <v>0</v>
          </cell>
          <cell r="H259">
            <v>0</v>
          </cell>
          <cell r="I259">
            <v>0</v>
          </cell>
          <cell r="J259">
            <v>114351.45681162165</v>
          </cell>
        </row>
        <row r="260">
          <cell r="A260">
            <v>243</v>
          </cell>
          <cell r="B260">
            <v>130394</v>
          </cell>
          <cell r="C260">
            <v>0</v>
          </cell>
          <cell r="D260">
            <v>322870.29136232432</v>
          </cell>
          <cell r="E260">
            <v>0</v>
          </cell>
          <cell r="F260">
            <v>0</v>
          </cell>
          <cell r="G260">
            <v>0</v>
          </cell>
          <cell r="H260">
            <v>0</v>
          </cell>
          <cell r="I260">
            <v>0</v>
          </cell>
          <cell r="J260">
            <v>114351.45681162165</v>
          </cell>
        </row>
        <row r="261">
          <cell r="A261">
            <v>244</v>
          </cell>
          <cell r="B261">
            <v>130759</v>
          </cell>
          <cell r="C261">
            <v>0</v>
          </cell>
          <cell r="D261">
            <v>322870.29136232432</v>
          </cell>
          <cell r="E261">
            <v>0</v>
          </cell>
          <cell r="F261">
            <v>0</v>
          </cell>
          <cell r="G261">
            <v>0</v>
          </cell>
          <cell r="H261">
            <v>0</v>
          </cell>
          <cell r="I261">
            <v>0</v>
          </cell>
          <cell r="J261">
            <v>114351.45681162165</v>
          </cell>
        </row>
        <row r="262">
          <cell r="A262">
            <v>245</v>
          </cell>
          <cell r="B262">
            <v>131124</v>
          </cell>
          <cell r="C262">
            <v>0</v>
          </cell>
          <cell r="D262">
            <v>322870.29136232432</v>
          </cell>
          <cell r="E262">
            <v>0</v>
          </cell>
          <cell r="F262">
            <v>0</v>
          </cell>
          <cell r="G262">
            <v>0</v>
          </cell>
          <cell r="H262">
            <v>0</v>
          </cell>
          <cell r="I262">
            <v>0</v>
          </cell>
          <cell r="J262">
            <v>114351.45681162165</v>
          </cell>
        </row>
        <row r="263">
          <cell r="A263">
            <v>246</v>
          </cell>
          <cell r="B263">
            <v>131489</v>
          </cell>
          <cell r="C263">
            <v>0</v>
          </cell>
          <cell r="D263">
            <v>322870.29136232432</v>
          </cell>
          <cell r="E263">
            <v>0</v>
          </cell>
          <cell r="F263">
            <v>0</v>
          </cell>
          <cell r="G263">
            <v>0</v>
          </cell>
          <cell r="H263">
            <v>0</v>
          </cell>
          <cell r="I263">
            <v>0</v>
          </cell>
          <cell r="J263">
            <v>114351.45681162165</v>
          </cell>
        </row>
        <row r="264">
          <cell r="A264">
            <v>247</v>
          </cell>
          <cell r="B264">
            <v>131855</v>
          </cell>
          <cell r="C264">
            <v>0</v>
          </cell>
          <cell r="D264">
            <v>322870.29136232432</v>
          </cell>
          <cell r="E264">
            <v>0</v>
          </cell>
          <cell r="F264">
            <v>0</v>
          </cell>
          <cell r="G264">
            <v>0</v>
          </cell>
          <cell r="H264">
            <v>0</v>
          </cell>
          <cell r="I264">
            <v>0</v>
          </cell>
          <cell r="J264">
            <v>114351.45681162165</v>
          </cell>
        </row>
        <row r="265">
          <cell r="A265">
            <v>248</v>
          </cell>
          <cell r="B265">
            <v>132220</v>
          </cell>
          <cell r="C265">
            <v>0</v>
          </cell>
          <cell r="D265">
            <v>322870.29136232432</v>
          </cell>
          <cell r="E265">
            <v>0</v>
          </cell>
          <cell r="F265">
            <v>0</v>
          </cell>
          <cell r="G265">
            <v>0</v>
          </cell>
          <cell r="H265">
            <v>0</v>
          </cell>
          <cell r="I265">
            <v>0</v>
          </cell>
          <cell r="J265">
            <v>114351.45681162165</v>
          </cell>
        </row>
        <row r="266">
          <cell r="A266">
            <v>249</v>
          </cell>
          <cell r="B266">
            <v>132585</v>
          </cell>
          <cell r="C266">
            <v>0</v>
          </cell>
          <cell r="D266">
            <v>322870.29136232432</v>
          </cell>
          <cell r="E266">
            <v>0</v>
          </cell>
          <cell r="F266">
            <v>0</v>
          </cell>
          <cell r="G266">
            <v>0</v>
          </cell>
          <cell r="H266">
            <v>0</v>
          </cell>
          <cell r="I266">
            <v>0</v>
          </cell>
          <cell r="J266">
            <v>114351.45681162165</v>
          </cell>
        </row>
        <row r="267">
          <cell r="A267">
            <v>250</v>
          </cell>
          <cell r="B267">
            <v>132950</v>
          </cell>
          <cell r="C267">
            <v>0</v>
          </cell>
          <cell r="D267">
            <v>322870.29136232432</v>
          </cell>
          <cell r="E267">
            <v>0</v>
          </cell>
          <cell r="F267">
            <v>0</v>
          </cell>
          <cell r="G267">
            <v>0</v>
          </cell>
          <cell r="H267">
            <v>0</v>
          </cell>
          <cell r="I267">
            <v>0</v>
          </cell>
          <cell r="J267">
            <v>114351.45681162165</v>
          </cell>
        </row>
        <row r="268">
          <cell r="A268">
            <v>251</v>
          </cell>
          <cell r="B268">
            <v>133316</v>
          </cell>
          <cell r="C268">
            <v>0</v>
          </cell>
          <cell r="D268">
            <v>322870.29136232432</v>
          </cell>
          <cell r="E268">
            <v>0</v>
          </cell>
          <cell r="F268">
            <v>0</v>
          </cell>
          <cell r="G268">
            <v>0</v>
          </cell>
          <cell r="H268">
            <v>0</v>
          </cell>
          <cell r="I268">
            <v>0</v>
          </cell>
          <cell r="J268">
            <v>114351.45681162165</v>
          </cell>
        </row>
        <row r="269">
          <cell r="A269">
            <v>252</v>
          </cell>
          <cell r="B269">
            <v>133681</v>
          </cell>
          <cell r="C269">
            <v>0</v>
          </cell>
          <cell r="D269">
            <v>322870.29136232432</v>
          </cell>
          <cell r="E269">
            <v>0</v>
          </cell>
          <cell r="F269">
            <v>0</v>
          </cell>
          <cell r="G269">
            <v>0</v>
          </cell>
          <cell r="H269">
            <v>0</v>
          </cell>
          <cell r="I269">
            <v>0</v>
          </cell>
          <cell r="J269">
            <v>114351.45681162165</v>
          </cell>
        </row>
        <row r="270">
          <cell r="A270">
            <v>253</v>
          </cell>
          <cell r="B270">
            <v>134046</v>
          </cell>
          <cell r="C270">
            <v>0</v>
          </cell>
          <cell r="D270">
            <v>322870.29136232432</v>
          </cell>
          <cell r="E270">
            <v>0</v>
          </cell>
          <cell r="F270">
            <v>0</v>
          </cell>
          <cell r="G270">
            <v>0</v>
          </cell>
          <cell r="H270">
            <v>0</v>
          </cell>
          <cell r="I270">
            <v>0</v>
          </cell>
          <cell r="J270">
            <v>114351.45681162165</v>
          </cell>
        </row>
        <row r="271">
          <cell r="A271">
            <v>254</v>
          </cell>
          <cell r="B271">
            <v>134411</v>
          </cell>
          <cell r="C271">
            <v>0</v>
          </cell>
          <cell r="D271">
            <v>322870.29136232432</v>
          </cell>
          <cell r="E271">
            <v>0</v>
          </cell>
          <cell r="F271">
            <v>0</v>
          </cell>
          <cell r="G271">
            <v>0</v>
          </cell>
          <cell r="H271">
            <v>0</v>
          </cell>
          <cell r="I271">
            <v>0</v>
          </cell>
          <cell r="J271">
            <v>114351.45681162165</v>
          </cell>
        </row>
        <row r="272">
          <cell r="A272">
            <v>255</v>
          </cell>
          <cell r="B272">
            <v>134777</v>
          </cell>
          <cell r="C272">
            <v>0</v>
          </cell>
          <cell r="D272">
            <v>322870.29136232432</v>
          </cell>
          <cell r="E272">
            <v>0</v>
          </cell>
          <cell r="F272">
            <v>0</v>
          </cell>
          <cell r="G272">
            <v>0</v>
          </cell>
          <cell r="H272">
            <v>0</v>
          </cell>
          <cell r="I272">
            <v>0</v>
          </cell>
          <cell r="J272">
            <v>114351.45681162165</v>
          </cell>
        </row>
        <row r="273">
          <cell r="A273">
            <v>256</v>
          </cell>
          <cell r="B273">
            <v>135142</v>
          </cell>
          <cell r="C273">
            <v>0</v>
          </cell>
          <cell r="D273">
            <v>322870.29136232432</v>
          </cell>
          <cell r="E273">
            <v>0</v>
          </cell>
          <cell r="F273">
            <v>0</v>
          </cell>
          <cell r="G273">
            <v>0</v>
          </cell>
          <cell r="H273">
            <v>0</v>
          </cell>
          <cell r="I273">
            <v>0</v>
          </cell>
          <cell r="J273">
            <v>114351.45681162165</v>
          </cell>
        </row>
        <row r="274">
          <cell r="A274">
            <v>257</v>
          </cell>
          <cell r="B274">
            <v>135507</v>
          </cell>
          <cell r="C274">
            <v>0</v>
          </cell>
          <cell r="D274">
            <v>322870.29136232432</v>
          </cell>
          <cell r="E274">
            <v>0</v>
          </cell>
          <cell r="F274">
            <v>0</v>
          </cell>
          <cell r="G274">
            <v>0</v>
          </cell>
          <cell r="H274">
            <v>0</v>
          </cell>
          <cell r="I274">
            <v>0</v>
          </cell>
          <cell r="J274">
            <v>114351.45681162165</v>
          </cell>
        </row>
        <row r="275">
          <cell r="A275">
            <v>258</v>
          </cell>
          <cell r="B275">
            <v>135872</v>
          </cell>
          <cell r="C275">
            <v>0</v>
          </cell>
          <cell r="D275">
            <v>322870.29136232432</v>
          </cell>
          <cell r="E275">
            <v>0</v>
          </cell>
          <cell r="F275">
            <v>0</v>
          </cell>
          <cell r="G275">
            <v>0</v>
          </cell>
          <cell r="H275">
            <v>0</v>
          </cell>
          <cell r="I275">
            <v>0</v>
          </cell>
          <cell r="J275">
            <v>114351.45681162165</v>
          </cell>
        </row>
        <row r="276">
          <cell r="A276">
            <v>259</v>
          </cell>
          <cell r="B276">
            <v>136238</v>
          </cell>
          <cell r="C276">
            <v>0</v>
          </cell>
          <cell r="D276">
            <v>322870.29136232432</v>
          </cell>
          <cell r="E276">
            <v>0</v>
          </cell>
          <cell r="F276">
            <v>0</v>
          </cell>
          <cell r="G276">
            <v>0</v>
          </cell>
          <cell r="H276">
            <v>0</v>
          </cell>
          <cell r="I276">
            <v>0</v>
          </cell>
          <cell r="J276">
            <v>114351.45681162165</v>
          </cell>
        </row>
        <row r="277">
          <cell r="A277">
            <v>260</v>
          </cell>
          <cell r="B277">
            <v>136603</v>
          </cell>
          <cell r="C277">
            <v>0</v>
          </cell>
          <cell r="D277">
            <v>322870.29136232432</v>
          </cell>
          <cell r="E277">
            <v>0</v>
          </cell>
          <cell r="F277">
            <v>0</v>
          </cell>
          <cell r="G277">
            <v>0</v>
          </cell>
          <cell r="H277">
            <v>0</v>
          </cell>
          <cell r="I277">
            <v>0</v>
          </cell>
          <cell r="J277">
            <v>114351.45681162165</v>
          </cell>
        </row>
        <row r="278">
          <cell r="A278">
            <v>261</v>
          </cell>
          <cell r="B278">
            <v>136968</v>
          </cell>
          <cell r="C278">
            <v>0</v>
          </cell>
          <cell r="D278">
            <v>322870.29136232432</v>
          </cell>
          <cell r="E278">
            <v>0</v>
          </cell>
          <cell r="F278">
            <v>0</v>
          </cell>
          <cell r="G278">
            <v>0</v>
          </cell>
          <cell r="H278">
            <v>0</v>
          </cell>
          <cell r="I278">
            <v>0</v>
          </cell>
          <cell r="J278">
            <v>114351.45681162165</v>
          </cell>
        </row>
        <row r="279">
          <cell r="A279">
            <v>262</v>
          </cell>
          <cell r="B279">
            <v>137333</v>
          </cell>
          <cell r="C279">
            <v>0</v>
          </cell>
          <cell r="D279">
            <v>322870.29136232432</v>
          </cell>
          <cell r="E279">
            <v>0</v>
          </cell>
          <cell r="F279">
            <v>0</v>
          </cell>
          <cell r="G279">
            <v>0</v>
          </cell>
          <cell r="H279">
            <v>0</v>
          </cell>
          <cell r="I279">
            <v>0</v>
          </cell>
          <cell r="J279">
            <v>114351.45681162165</v>
          </cell>
        </row>
        <row r="280">
          <cell r="A280">
            <v>263</v>
          </cell>
          <cell r="B280">
            <v>137699</v>
          </cell>
          <cell r="C280">
            <v>0</v>
          </cell>
          <cell r="D280">
            <v>322870.29136232432</v>
          </cell>
          <cell r="E280">
            <v>0</v>
          </cell>
          <cell r="F280">
            <v>0</v>
          </cell>
          <cell r="G280">
            <v>0</v>
          </cell>
          <cell r="H280">
            <v>0</v>
          </cell>
          <cell r="I280">
            <v>0</v>
          </cell>
          <cell r="J280">
            <v>114351.45681162165</v>
          </cell>
        </row>
        <row r="281">
          <cell r="A281">
            <v>264</v>
          </cell>
          <cell r="B281">
            <v>138064</v>
          </cell>
          <cell r="C281">
            <v>0</v>
          </cell>
          <cell r="D281">
            <v>322870.29136232432</v>
          </cell>
          <cell r="E281">
            <v>0</v>
          </cell>
          <cell r="F281">
            <v>0</v>
          </cell>
          <cell r="G281">
            <v>0</v>
          </cell>
          <cell r="H281">
            <v>0</v>
          </cell>
          <cell r="I281">
            <v>0</v>
          </cell>
          <cell r="J281">
            <v>114351.45681162165</v>
          </cell>
        </row>
        <row r="282">
          <cell r="A282">
            <v>265</v>
          </cell>
          <cell r="B282">
            <v>138429</v>
          </cell>
          <cell r="C282">
            <v>0</v>
          </cell>
          <cell r="D282">
            <v>322870.29136232432</v>
          </cell>
          <cell r="E282">
            <v>0</v>
          </cell>
          <cell r="F282">
            <v>0</v>
          </cell>
          <cell r="G282">
            <v>0</v>
          </cell>
          <cell r="H282">
            <v>0</v>
          </cell>
          <cell r="I282">
            <v>0</v>
          </cell>
          <cell r="J282">
            <v>114351.45681162165</v>
          </cell>
        </row>
        <row r="283">
          <cell r="A283">
            <v>266</v>
          </cell>
          <cell r="B283">
            <v>138794</v>
          </cell>
          <cell r="C283">
            <v>0</v>
          </cell>
          <cell r="D283">
            <v>322870.29136232432</v>
          </cell>
          <cell r="E283">
            <v>0</v>
          </cell>
          <cell r="F283">
            <v>0</v>
          </cell>
          <cell r="G283">
            <v>0</v>
          </cell>
          <cell r="H283">
            <v>0</v>
          </cell>
          <cell r="I283">
            <v>0</v>
          </cell>
          <cell r="J283">
            <v>114351.45681162165</v>
          </cell>
        </row>
        <row r="284">
          <cell r="A284">
            <v>267</v>
          </cell>
          <cell r="B284">
            <v>139160</v>
          </cell>
          <cell r="C284">
            <v>0</v>
          </cell>
          <cell r="D284">
            <v>322870.29136232432</v>
          </cell>
          <cell r="E284">
            <v>0</v>
          </cell>
          <cell r="F284">
            <v>0</v>
          </cell>
          <cell r="G284">
            <v>0</v>
          </cell>
          <cell r="H284">
            <v>0</v>
          </cell>
          <cell r="I284">
            <v>0</v>
          </cell>
          <cell r="J284">
            <v>114351.45681162165</v>
          </cell>
        </row>
        <row r="285">
          <cell r="A285">
            <v>268</v>
          </cell>
          <cell r="B285">
            <v>139525</v>
          </cell>
          <cell r="C285">
            <v>0</v>
          </cell>
          <cell r="D285">
            <v>322870.29136232432</v>
          </cell>
          <cell r="E285">
            <v>0</v>
          </cell>
          <cell r="F285">
            <v>0</v>
          </cell>
          <cell r="G285">
            <v>0</v>
          </cell>
          <cell r="H285">
            <v>0</v>
          </cell>
          <cell r="I285">
            <v>0</v>
          </cell>
          <cell r="J285">
            <v>114351.45681162165</v>
          </cell>
        </row>
        <row r="286">
          <cell r="A286">
            <v>269</v>
          </cell>
          <cell r="B286">
            <v>139890</v>
          </cell>
          <cell r="C286">
            <v>0</v>
          </cell>
          <cell r="D286">
            <v>322870.29136232432</v>
          </cell>
          <cell r="E286">
            <v>0</v>
          </cell>
          <cell r="F286">
            <v>0</v>
          </cell>
          <cell r="G286">
            <v>0</v>
          </cell>
          <cell r="H286">
            <v>0</v>
          </cell>
          <cell r="I286">
            <v>0</v>
          </cell>
          <cell r="J286">
            <v>114351.45681162165</v>
          </cell>
        </row>
        <row r="287">
          <cell r="A287">
            <v>270</v>
          </cell>
          <cell r="B287">
            <v>140255</v>
          </cell>
          <cell r="C287">
            <v>0</v>
          </cell>
          <cell r="D287">
            <v>322870.29136232432</v>
          </cell>
          <cell r="E287">
            <v>0</v>
          </cell>
          <cell r="F287">
            <v>0</v>
          </cell>
          <cell r="G287">
            <v>0</v>
          </cell>
          <cell r="H287">
            <v>0</v>
          </cell>
          <cell r="I287">
            <v>0</v>
          </cell>
          <cell r="J287">
            <v>114351.45681162165</v>
          </cell>
        </row>
        <row r="288">
          <cell r="A288">
            <v>271</v>
          </cell>
          <cell r="B288">
            <v>140621</v>
          </cell>
          <cell r="C288">
            <v>0</v>
          </cell>
          <cell r="D288">
            <v>322870.29136232432</v>
          </cell>
          <cell r="E288">
            <v>0</v>
          </cell>
          <cell r="F288">
            <v>0</v>
          </cell>
          <cell r="G288">
            <v>0</v>
          </cell>
          <cell r="H288">
            <v>0</v>
          </cell>
          <cell r="I288">
            <v>0</v>
          </cell>
          <cell r="J288">
            <v>114351.45681162165</v>
          </cell>
        </row>
        <row r="289">
          <cell r="A289">
            <v>272</v>
          </cell>
          <cell r="B289">
            <v>140986</v>
          </cell>
          <cell r="C289">
            <v>0</v>
          </cell>
          <cell r="D289">
            <v>322870.29136232432</v>
          </cell>
          <cell r="E289">
            <v>0</v>
          </cell>
          <cell r="F289">
            <v>0</v>
          </cell>
          <cell r="G289">
            <v>0</v>
          </cell>
          <cell r="H289">
            <v>0</v>
          </cell>
          <cell r="I289">
            <v>0</v>
          </cell>
          <cell r="J289">
            <v>114351.45681162165</v>
          </cell>
        </row>
        <row r="290">
          <cell r="A290">
            <v>273</v>
          </cell>
          <cell r="B290">
            <v>141351</v>
          </cell>
          <cell r="C290">
            <v>0</v>
          </cell>
          <cell r="D290">
            <v>322870.29136232432</v>
          </cell>
          <cell r="E290">
            <v>0</v>
          </cell>
          <cell r="F290">
            <v>0</v>
          </cell>
          <cell r="G290">
            <v>0</v>
          </cell>
          <cell r="H290">
            <v>0</v>
          </cell>
          <cell r="I290">
            <v>0</v>
          </cell>
          <cell r="J290">
            <v>114351.45681162165</v>
          </cell>
        </row>
        <row r="291">
          <cell r="A291">
            <v>274</v>
          </cell>
          <cell r="B291">
            <v>141716</v>
          </cell>
          <cell r="C291">
            <v>0</v>
          </cell>
          <cell r="D291">
            <v>322870.29136232432</v>
          </cell>
          <cell r="E291">
            <v>0</v>
          </cell>
          <cell r="F291">
            <v>0</v>
          </cell>
          <cell r="G291">
            <v>0</v>
          </cell>
          <cell r="H291">
            <v>0</v>
          </cell>
          <cell r="I291">
            <v>0</v>
          </cell>
          <cell r="J291">
            <v>114351.45681162165</v>
          </cell>
        </row>
        <row r="292">
          <cell r="A292">
            <v>275</v>
          </cell>
          <cell r="B292">
            <v>142082</v>
          </cell>
          <cell r="C292">
            <v>0</v>
          </cell>
          <cell r="D292">
            <v>322870.29136232432</v>
          </cell>
          <cell r="E292">
            <v>0</v>
          </cell>
          <cell r="F292">
            <v>0</v>
          </cell>
          <cell r="G292">
            <v>0</v>
          </cell>
          <cell r="H292">
            <v>0</v>
          </cell>
          <cell r="I292">
            <v>0</v>
          </cell>
          <cell r="J292">
            <v>114351.45681162165</v>
          </cell>
        </row>
        <row r="293">
          <cell r="A293">
            <v>276</v>
          </cell>
          <cell r="B293">
            <v>142447</v>
          </cell>
          <cell r="C293">
            <v>0</v>
          </cell>
          <cell r="D293">
            <v>322870.29136232432</v>
          </cell>
          <cell r="E293">
            <v>0</v>
          </cell>
          <cell r="F293">
            <v>0</v>
          </cell>
          <cell r="G293">
            <v>0</v>
          </cell>
          <cell r="H293">
            <v>0</v>
          </cell>
          <cell r="I293">
            <v>0</v>
          </cell>
          <cell r="J293">
            <v>114351.45681162165</v>
          </cell>
        </row>
        <row r="294">
          <cell r="A294">
            <v>277</v>
          </cell>
          <cell r="B294">
            <v>142812</v>
          </cell>
          <cell r="C294">
            <v>0</v>
          </cell>
          <cell r="D294">
            <v>322870.29136232432</v>
          </cell>
          <cell r="E294">
            <v>0</v>
          </cell>
          <cell r="F294">
            <v>0</v>
          </cell>
          <cell r="G294">
            <v>0</v>
          </cell>
          <cell r="H294">
            <v>0</v>
          </cell>
          <cell r="I294">
            <v>0</v>
          </cell>
          <cell r="J294">
            <v>114351.45681162165</v>
          </cell>
        </row>
        <row r="295">
          <cell r="A295">
            <v>278</v>
          </cell>
          <cell r="B295">
            <v>143177</v>
          </cell>
          <cell r="C295">
            <v>0</v>
          </cell>
          <cell r="D295">
            <v>322870.29136232432</v>
          </cell>
          <cell r="E295">
            <v>0</v>
          </cell>
          <cell r="F295">
            <v>0</v>
          </cell>
          <cell r="G295">
            <v>0</v>
          </cell>
          <cell r="H295">
            <v>0</v>
          </cell>
          <cell r="I295">
            <v>0</v>
          </cell>
          <cell r="J295">
            <v>114351.45681162165</v>
          </cell>
        </row>
        <row r="296">
          <cell r="A296">
            <v>279</v>
          </cell>
          <cell r="B296">
            <v>143543</v>
          </cell>
          <cell r="C296">
            <v>0</v>
          </cell>
          <cell r="D296">
            <v>322870.29136232432</v>
          </cell>
          <cell r="E296">
            <v>0</v>
          </cell>
          <cell r="F296">
            <v>0</v>
          </cell>
          <cell r="G296">
            <v>0</v>
          </cell>
          <cell r="H296">
            <v>0</v>
          </cell>
          <cell r="I296">
            <v>0</v>
          </cell>
          <cell r="J296">
            <v>114351.45681162165</v>
          </cell>
        </row>
        <row r="297">
          <cell r="A297">
            <v>280</v>
          </cell>
          <cell r="B297">
            <v>143908</v>
          </cell>
          <cell r="C297">
            <v>0</v>
          </cell>
          <cell r="D297">
            <v>322870.29136232432</v>
          </cell>
          <cell r="E297">
            <v>0</v>
          </cell>
          <cell r="F297">
            <v>0</v>
          </cell>
          <cell r="G297">
            <v>0</v>
          </cell>
          <cell r="H297">
            <v>0</v>
          </cell>
          <cell r="I297">
            <v>0</v>
          </cell>
          <cell r="J297">
            <v>114351.45681162165</v>
          </cell>
        </row>
        <row r="298">
          <cell r="A298">
            <v>281</v>
          </cell>
          <cell r="B298">
            <v>144273</v>
          </cell>
          <cell r="C298">
            <v>0</v>
          </cell>
          <cell r="D298">
            <v>322870.29136232432</v>
          </cell>
          <cell r="E298">
            <v>0</v>
          </cell>
          <cell r="F298">
            <v>0</v>
          </cell>
          <cell r="G298">
            <v>0</v>
          </cell>
          <cell r="H298">
            <v>0</v>
          </cell>
          <cell r="I298">
            <v>0</v>
          </cell>
          <cell r="J298">
            <v>114351.45681162165</v>
          </cell>
        </row>
        <row r="299">
          <cell r="A299">
            <v>282</v>
          </cell>
          <cell r="B299">
            <v>144638</v>
          </cell>
          <cell r="C299">
            <v>0</v>
          </cell>
          <cell r="D299">
            <v>322870.29136232432</v>
          </cell>
          <cell r="E299">
            <v>0</v>
          </cell>
          <cell r="F299">
            <v>0</v>
          </cell>
          <cell r="G299">
            <v>0</v>
          </cell>
          <cell r="H299">
            <v>0</v>
          </cell>
          <cell r="I299">
            <v>0</v>
          </cell>
          <cell r="J299">
            <v>114351.45681162165</v>
          </cell>
        </row>
        <row r="300">
          <cell r="A300">
            <v>283</v>
          </cell>
          <cell r="B300">
            <v>145004</v>
          </cell>
          <cell r="C300">
            <v>0</v>
          </cell>
          <cell r="D300">
            <v>322870.29136232432</v>
          </cell>
          <cell r="E300">
            <v>0</v>
          </cell>
          <cell r="F300">
            <v>0</v>
          </cell>
          <cell r="G300">
            <v>0</v>
          </cell>
          <cell r="H300">
            <v>0</v>
          </cell>
          <cell r="I300">
            <v>0</v>
          </cell>
          <cell r="J300">
            <v>114351.45681162165</v>
          </cell>
        </row>
        <row r="301">
          <cell r="A301">
            <v>284</v>
          </cell>
          <cell r="B301">
            <v>145369</v>
          </cell>
          <cell r="C301">
            <v>0</v>
          </cell>
          <cell r="D301">
            <v>322870.29136232432</v>
          </cell>
          <cell r="E301">
            <v>0</v>
          </cell>
          <cell r="F301">
            <v>0</v>
          </cell>
          <cell r="G301">
            <v>0</v>
          </cell>
          <cell r="H301">
            <v>0</v>
          </cell>
          <cell r="I301">
            <v>0</v>
          </cell>
          <cell r="J301">
            <v>114351.45681162165</v>
          </cell>
        </row>
        <row r="302">
          <cell r="A302">
            <v>285</v>
          </cell>
          <cell r="B302">
            <v>145734</v>
          </cell>
          <cell r="C302">
            <v>0</v>
          </cell>
          <cell r="D302">
            <v>322870.29136232432</v>
          </cell>
          <cell r="E302">
            <v>0</v>
          </cell>
          <cell r="F302">
            <v>0</v>
          </cell>
          <cell r="G302">
            <v>0</v>
          </cell>
          <cell r="H302">
            <v>0</v>
          </cell>
          <cell r="I302">
            <v>0</v>
          </cell>
          <cell r="J302">
            <v>114351.45681162165</v>
          </cell>
        </row>
        <row r="303">
          <cell r="A303">
            <v>286</v>
          </cell>
          <cell r="B303">
            <v>146099</v>
          </cell>
          <cell r="C303">
            <v>0</v>
          </cell>
          <cell r="D303">
            <v>322870.29136232432</v>
          </cell>
          <cell r="E303">
            <v>0</v>
          </cell>
          <cell r="F303">
            <v>0</v>
          </cell>
          <cell r="G303">
            <v>0</v>
          </cell>
          <cell r="H303">
            <v>0</v>
          </cell>
          <cell r="I303">
            <v>0</v>
          </cell>
          <cell r="J303">
            <v>114351.45681162165</v>
          </cell>
        </row>
        <row r="304">
          <cell r="A304">
            <v>287</v>
          </cell>
          <cell r="B304">
            <v>146464</v>
          </cell>
          <cell r="C304">
            <v>0</v>
          </cell>
          <cell r="D304">
            <v>322870.29136232432</v>
          </cell>
          <cell r="E304">
            <v>0</v>
          </cell>
          <cell r="F304">
            <v>0</v>
          </cell>
          <cell r="G304">
            <v>0</v>
          </cell>
          <cell r="H304">
            <v>0</v>
          </cell>
          <cell r="I304">
            <v>0</v>
          </cell>
          <cell r="J304">
            <v>114351.45681162165</v>
          </cell>
        </row>
        <row r="305">
          <cell r="A305">
            <v>288</v>
          </cell>
          <cell r="B305">
            <v>146829</v>
          </cell>
          <cell r="C305">
            <v>0</v>
          </cell>
          <cell r="D305">
            <v>322870.29136232432</v>
          </cell>
          <cell r="E305">
            <v>0</v>
          </cell>
          <cell r="F305">
            <v>0</v>
          </cell>
          <cell r="G305">
            <v>0</v>
          </cell>
          <cell r="H305">
            <v>0</v>
          </cell>
          <cell r="I305">
            <v>0</v>
          </cell>
          <cell r="J305">
            <v>114351.45681162165</v>
          </cell>
        </row>
        <row r="306">
          <cell r="A306">
            <v>289</v>
          </cell>
          <cell r="B306">
            <v>147194</v>
          </cell>
          <cell r="C306">
            <v>0</v>
          </cell>
          <cell r="D306">
            <v>322870.29136232432</v>
          </cell>
          <cell r="E306">
            <v>0</v>
          </cell>
          <cell r="F306">
            <v>0</v>
          </cell>
          <cell r="G306">
            <v>0</v>
          </cell>
          <cell r="H306">
            <v>0</v>
          </cell>
          <cell r="I306">
            <v>0</v>
          </cell>
          <cell r="J306">
            <v>114351.45681162165</v>
          </cell>
        </row>
        <row r="307">
          <cell r="A307">
            <v>290</v>
          </cell>
          <cell r="B307">
            <v>147559</v>
          </cell>
          <cell r="C307">
            <v>0</v>
          </cell>
          <cell r="D307">
            <v>322870.29136232432</v>
          </cell>
          <cell r="E307">
            <v>0</v>
          </cell>
          <cell r="F307">
            <v>0</v>
          </cell>
          <cell r="G307">
            <v>0</v>
          </cell>
          <cell r="H307">
            <v>0</v>
          </cell>
          <cell r="I307">
            <v>0</v>
          </cell>
          <cell r="J307">
            <v>114351.45681162165</v>
          </cell>
        </row>
        <row r="308">
          <cell r="A308">
            <v>291</v>
          </cell>
          <cell r="B308">
            <v>147925</v>
          </cell>
          <cell r="C308">
            <v>0</v>
          </cell>
          <cell r="D308">
            <v>322870.29136232432</v>
          </cell>
          <cell r="E308">
            <v>0</v>
          </cell>
          <cell r="F308">
            <v>0</v>
          </cell>
          <cell r="G308">
            <v>0</v>
          </cell>
          <cell r="H308">
            <v>0</v>
          </cell>
          <cell r="I308">
            <v>0</v>
          </cell>
          <cell r="J308">
            <v>114351.45681162165</v>
          </cell>
        </row>
        <row r="309">
          <cell r="A309">
            <v>292</v>
          </cell>
          <cell r="B309">
            <v>148290</v>
          </cell>
          <cell r="C309">
            <v>0</v>
          </cell>
          <cell r="D309">
            <v>322870.29136232432</v>
          </cell>
          <cell r="E309">
            <v>0</v>
          </cell>
          <cell r="F309">
            <v>0</v>
          </cell>
          <cell r="G309">
            <v>0</v>
          </cell>
          <cell r="H309">
            <v>0</v>
          </cell>
          <cell r="I309">
            <v>0</v>
          </cell>
          <cell r="J309">
            <v>114351.45681162165</v>
          </cell>
        </row>
        <row r="310">
          <cell r="A310">
            <v>293</v>
          </cell>
          <cell r="B310">
            <v>148655</v>
          </cell>
          <cell r="C310">
            <v>0</v>
          </cell>
          <cell r="D310">
            <v>322870.29136232432</v>
          </cell>
          <cell r="E310">
            <v>0</v>
          </cell>
          <cell r="F310">
            <v>0</v>
          </cell>
          <cell r="G310">
            <v>0</v>
          </cell>
          <cell r="H310">
            <v>0</v>
          </cell>
          <cell r="I310">
            <v>0</v>
          </cell>
          <cell r="J310">
            <v>114351.45681162165</v>
          </cell>
        </row>
        <row r="311">
          <cell r="A311">
            <v>294</v>
          </cell>
          <cell r="B311">
            <v>149020</v>
          </cell>
          <cell r="C311">
            <v>0</v>
          </cell>
          <cell r="D311">
            <v>322870.29136232432</v>
          </cell>
          <cell r="E311">
            <v>0</v>
          </cell>
          <cell r="F311">
            <v>0</v>
          </cell>
          <cell r="G311">
            <v>0</v>
          </cell>
          <cell r="H311">
            <v>0</v>
          </cell>
          <cell r="I311">
            <v>0</v>
          </cell>
          <cell r="J311">
            <v>114351.45681162165</v>
          </cell>
        </row>
        <row r="312">
          <cell r="A312">
            <v>295</v>
          </cell>
          <cell r="B312">
            <v>149386</v>
          </cell>
          <cell r="C312">
            <v>0</v>
          </cell>
          <cell r="D312">
            <v>322870.29136232432</v>
          </cell>
          <cell r="E312">
            <v>0</v>
          </cell>
          <cell r="F312">
            <v>0</v>
          </cell>
          <cell r="G312">
            <v>0</v>
          </cell>
          <cell r="H312">
            <v>0</v>
          </cell>
          <cell r="I312">
            <v>0</v>
          </cell>
          <cell r="J312">
            <v>114351.45681162165</v>
          </cell>
        </row>
        <row r="313">
          <cell r="A313">
            <v>296</v>
          </cell>
          <cell r="B313">
            <v>149751</v>
          </cell>
          <cell r="C313">
            <v>0</v>
          </cell>
          <cell r="D313">
            <v>322870.29136232432</v>
          </cell>
          <cell r="E313">
            <v>0</v>
          </cell>
          <cell r="F313">
            <v>0</v>
          </cell>
          <cell r="G313">
            <v>0</v>
          </cell>
          <cell r="H313">
            <v>0</v>
          </cell>
          <cell r="I313">
            <v>0</v>
          </cell>
          <cell r="J313">
            <v>114351.45681162165</v>
          </cell>
        </row>
        <row r="314">
          <cell r="A314">
            <v>297</v>
          </cell>
          <cell r="B314">
            <v>150116</v>
          </cell>
          <cell r="C314">
            <v>0</v>
          </cell>
          <cell r="D314">
            <v>322870.29136232432</v>
          </cell>
          <cell r="E314">
            <v>0</v>
          </cell>
          <cell r="F314">
            <v>0</v>
          </cell>
          <cell r="G314">
            <v>0</v>
          </cell>
          <cell r="H314">
            <v>0</v>
          </cell>
          <cell r="I314">
            <v>0</v>
          </cell>
          <cell r="J314">
            <v>114351.45681162165</v>
          </cell>
        </row>
        <row r="315">
          <cell r="A315">
            <v>298</v>
          </cell>
          <cell r="B315">
            <v>150481</v>
          </cell>
          <cell r="C315">
            <v>0</v>
          </cell>
          <cell r="D315">
            <v>322870.29136232432</v>
          </cell>
          <cell r="E315">
            <v>0</v>
          </cell>
          <cell r="F315">
            <v>0</v>
          </cell>
          <cell r="G315">
            <v>0</v>
          </cell>
          <cell r="H315">
            <v>0</v>
          </cell>
          <cell r="I315">
            <v>0</v>
          </cell>
          <cell r="J315">
            <v>114351.45681162165</v>
          </cell>
        </row>
        <row r="316">
          <cell r="A316">
            <v>299</v>
          </cell>
          <cell r="B316">
            <v>150847</v>
          </cell>
          <cell r="C316">
            <v>0</v>
          </cell>
          <cell r="D316">
            <v>322870.29136232432</v>
          </cell>
          <cell r="E316">
            <v>0</v>
          </cell>
          <cell r="F316">
            <v>0</v>
          </cell>
          <cell r="G316">
            <v>0</v>
          </cell>
          <cell r="H316">
            <v>0</v>
          </cell>
          <cell r="I316">
            <v>0</v>
          </cell>
          <cell r="J316">
            <v>114351.45681162165</v>
          </cell>
        </row>
        <row r="317">
          <cell r="A317">
            <v>300</v>
          </cell>
          <cell r="B317">
            <v>151212</v>
          </cell>
          <cell r="C317">
            <v>0</v>
          </cell>
          <cell r="D317">
            <v>322870.29136232432</v>
          </cell>
          <cell r="E317">
            <v>0</v>
          </cell>
          <cell r="F317">
            <v>0</v>
          </cell>
          <cell r="G317">
            <v>0</v>
          </cell>
          <cell r="H317">
            <v>0</v>
          </cell>
          <cell r="I317">
            <v>0</v>
          </cell>
          <cell r="J317">
            <v>114351.45681162165</v>
          </cell>
        </row>
        <row r="318">
          <cell r="A318">
            <v>301</v>
          </cell>
          <cell r="B318">
            <v>151577</v>
          </cell>
          <cell r="C318">
            <v>0</v>
          </cell>
          <cell r="D318">
            <v>322870.29136232432</v>
          </cell>
          <cell r="E318">
            <v>0</v>
          </cell>
          <cell r="F318">
            <v>0</v>
          </cell>
          <cell r="G318">
            <v>0</v>
          </cell>
          <cell r="H318">
            <v>0</v>
          </cell>
          <cell r="I318">
            <v>0</v>
          </cell>
          <cell r="J318">
            <v>114351.45681162165</v>
          </cell>
        </row>
        <row r="319">
          <cell r="A319">
            <v>302</v>
          </cell>
          <cell r="B319">
            <v>151942</v>
          </cell>
          <cell r="C319">
            <v>0</v>
          </cell>
          <cell r="D319">
            <v>322870.29136232432</v>
          </cell>
          <cell r="E319">
            <v>0</v>
          </cell>
          <cell r="F319">
            <v>0</v>
          </cell>
          <cell r="G319">
            <v>0</v>
          </cell>
          <cell r="H319">
            <v>0</v>
          </cell>
          <cell r="I319">
            <v>0</v>
          </cell>
          <cell r="J319">
            <v>114351.45681162165</v>
          </cell>
        </row>
        <row r="320">
          <cell r="A320">
            <v>303</v>
          </cell>
          <cell r="B320">
            <v>152308</v>
          </cell>
          <cell r="C320">
            <v>0</v>
          </cell>
          <cell r="D320">
            <v>322870.29136232432</v>
          </cell>
          <cell r="E320">
            <v>0</v>
          </cell>
          <cell r="F320">
            <v>0</v>
          </cell>
          <cell r="G320">
            <v>0</v>
          </cell>
          <cell r="H320">
            <v>0</v>
          </cell>
          <cell r="I320">
            <v>0</v>
          </cell>
          <cell r="J320">
            <v>114351.45681162165</v>
          </cell>
        </row>
        <row r="321">
          <cell r="A321">
            <v>304</v>
          </cell>
          <cell r="B321">
            <v>152673</v>
          </cell>
          <cell r="C321">
            <v>0</v>
          </cell>
          <cell r="D321">
            <v>322870.29136232432</v>
          </cell>
          <cell r="E321">
            <v>0</v>
          </cell>
          <cell r="F321">
            <v>0</v>
          </cell>
          <cell r="G321">
            <v>0</v>
          </cell>
          <cell r="H321">
            <v>0</v>
          </cell>
          <cell r="I321">
            <v>0</v>
          </cell>
          <cell r="J321">
            <v>114351.45681162165</v>
          </cell>
        </row>
        <row r="322">
          <cell r="A322">
            <v>305</v>
          </cell>
          <cell r="B322">
            <v>153038</v>
          </cell>
          <cell r="C322">
            <v>0</v>
          </cell>
          <cell r="D322">
            <v>322870.29136232432</v>
          </cell>
          <cell r="E322">
            <v>0</v>
          </cell>
          <cell r="F322">
            <v>0</v>
          </cell>
          <cell r="G322">
            <v>0</v>
          </cell>
          <cell r="H322">
            <v>0</v>
          </cell>
          <cell r="I322">
            <v>0</v>
          </cell>
          <cell r="J322">
            <v>114351.45681162165</v>
          </cell>
        </row>
        <row r="323">
          <cell r="A323">
            <v>306</v>
          </cell>
          <cell r="B323">
            <v>153403</v>
          </cell>
          <cell r="C323">
            <v>0</v>
          </cell>
          <cell r="D323">
            <v>322870.29136232432</v>
          </cell>
          <cell r="E323">
            <v>0</v>
          </cell>
          <cell r="F323">
            <v>0</v>
          </cell>
          <cell r="G323">
            <v>0</v>
          </cell>
          <cell r="H323">
            <v>0</v>
          </cell>
          <cell r="I323">
            <v>0</v>
          </cell>
          <cell r="J323">
            <v>114351.45681162165</v>
          </cell>
        </row>
        <row r="324">
          <cell r="A324">
            <v>307</v>
          </cell>
          <cell r="B324">
            <v>153769</v>
          </cell>
          <cell r="C324">
            <v>0</v>
          </cell>
          <cell r="D324">
            <v>322870.29136232432</v>
          </cell>
          <cell r="E324">
            <v>0</v>
          </cell>
          <cell r="F324">
            <v>0</v>
          </cell>
          <cell r="G324">
            <v>0</v>
          </cell>
          <cell r="H324">
            <v>0</v>
          </cell>
          <cell r="I324">
            <v>0</v>
          </cell>
          <cell r="J324">
            <v>114351.45681162165</v>
          </cell>
        </row>
        <row r="325">
          <cell r="A325">
            <v>308</v>
          </cell>
          <cell r="B325">
            <v>154134</v>
          </cell>
          <cell r="C325">
            <v>0</v>
          </cell>
          <cell r="D325">
            <v>322870.29136232432</v>
          </cell>
          <cell r="E325">
            <v>0</v>
          </cell>
          <cell r="F325">
            <v>0</v>
          </cell>
          <cell r="G325">
            <v>0</v>
          </cell>
          <cell r="H325">
            <v>0</v>
          </cell>
          <cell r="I325">
            <v>0</v>
          </cell>
          <cell r="J325">
            <v>114351.45681162165</v>
          </cell>
        </row>
        <row r="326">
          <cell r="A326">
            <v>309</v>
          </cell>
          <cell r="B326">
            <v>154499</v>
          </cell>
          <cell r="C326">
            <v>0</v>
          </cell>
          <cell r="D326">
            <v>322870.29136232432</v>
          </cell>
          <cell r="E326">
            <v>0</v>
          </cell>
          <cell r="F326">
            <v>0</v>
          </cell>
          <cell r="G326">
            <v>0</v>
          </cell>
          <cell r="H326">
            <v>0</v>
          </cell>
          <cell r="I326">
            <v>0</v>
          </cell>
          <cell r="J326">
            <v>114351.45681162165</v>
          </cell>
        </row>
        <row r="327">
          <cell r="A327">
            <v>310</v>
          </cell>
          <cell r="B327">
            <v>154864</v>
          </cell>
          <cell r="C327">
            <v>0</v>
          </cell>
          <cell r="D327">
            <v>322870.29136232432</v>
          </cell>
          <cell r="E327">
            <v>0</v>
          </cell>
          <cell r="F327">
            <v>0</v>
          </cell>
          <cell r="G327">
            <v>0</v>
          </cell>
          <cell r="H327">
            <v>0</v>
          </cell>
          <cell r="I327">
            <v>0</v>
          </cell>
          <cell r="J327">
            <v>114351.45681162165</v>
          </cell>
        </row>
        <row r="328">
          <cell r="A328">
            <v>311</v>
          </cell>
          <cell r="B328">
            <v>155230</v>
          </cell>
          <cell r="C328">
            <v>0</v>
          </cell>
          <cell r="D328">
            <v>322870.29136232432</v>
          </cell>
          <cell r="E328">
            <v>0</v>
          </cell>
          <cell r="F328">
            <v>0</v>
          </cell>
          <cell r="G328">
            <v>0</v>
          </cell>
          <cell r="H328">
            <v>0</v>
          </cell>
          <cell r="I328">
            <v>0</v>
          </cell>
          <cell r="J328">
            <v>114351.45681162165</v>
          </cell>
        </row>
        <row r="329">
          <cell r="A329">
            <v>312</v>
          </cell>
          <cell r="B329">
            <v>155595</v>
          </cell>
          <cell r="C329">
            <v>0</v>
          </cell>
          <cell r="D329">
            <v>322870.29136232432</v>
          </cell>
          <cell r="E329">
            <v>0</v>
          </cell>
          <cell r="F329">
            <v>0</v>
          </cell>
          <cell r="G329">
            <v>0</v>
          </cell>
          <cell r="H329">
            <v>0</v>
          </cell>
          <cell r="I329">
            <v>0</v>
          </cell>
          <cell r="J329">
            <v>114351.45681162165</v>
          </cell>
        </row>
        <row r="330">
          <cell r="A330">
            <v>313</v>
          </cell>
          <cell r="B330">
            <v>155960</v>
          </cell>
          <cell r="C330">
            <v>0</v>
          </cell>
          <cell r="D330">
            <v>322870.29136232432</v>
          </cell>
          <cell r="E330">
            <v>0</v>
          </cell>
          <cell r="F330">
            <v>0</v>
          </cell>
          <cell r="G330">
            <v>0</v>
          </cell>
          <cell r="H330">
            <v>0</v>
          </cell>
          <cell r="I330">
            <v>0</v>
          </cell>
          <cell r="J330">
            <v>114351.45681162165</v>
          </cell>
        </row>
        <row r="331">
          <cell r="A331">
            <v>314</v>
          </cell>
          <cell r="B331">
            <v>156325</v>
          </cell>
          <cell r="C331">
            <v>0</v>
          </cell>
          <cell r="D331">
            <v>322870.29136232432</v>
          </cell>
          <cell r="E331">
            <v>0</v>
          </cell>
          <cell r="F331">
            <v>0</v>
          </cell>
          <cell r="G331">
            <v>0</v>
          </cell>
          <cell r="H331">
            <v>0</v>
          </cell>
          <cell r="I331">
            <v>0</v>
          </cell>
          <cell r="J331">
            <v>114351.45681162165</v>
          </cell>
        </row>
        <row r="332">
          <cell r="A332">
            <v>315</v>
          </cell>
          <cell r="B332">
            <v>156691</v>
          </cell>
          <cell r="C332">
            <v>0</v>
          </cell>
          <cell r="D332">
            <v>322870.29136232432</v>
          </cell>
          <cell r="E332">
            <v>0</v>
          </cell>
          <cell r="F332">
            <v>0</v>
          </cell>
          <cell r="G332">
            <v>0</v>
          </cell>
          <cell r="H332">
            <v>0</v>
          </cell>
          <cell r="I332">
            <v>0</v>
          </cell>
          <cell r="J332">
            <v>114351.45681162165</v>
          </cell>
        </row>
        <row r="333">
          <cell r="A333">
            <v>316</v>
          </cell>
          <cell r="B333">
            <v>157056</v>
          </cell>
          <cell r="C333">
            <v>0</v>
          </cell>
          <cell r="D333">
            <v>322870.29136232432</v>
          </cell>
          <cell r="E333">
            <v>0</v>
          </cell>
          <cell r="F333">
            <v>0</v>
          </cell>
          <cell r="G333">
            <v>0</v>
          </cell>
          <cell r="H333">
            <v>0</v>
          </cell>
          <cell r="I333">
            <v>0</v>
          </cell>
          <cell r="J333">
            <v>114351.45681162165</v>
          </cell>
        </row>
        <row r="334">
          <cell r="A334">
            <v>317</v>
          </cell>
          <cell r="B334">
            <v>157421</v>
          </cell>
          <cell r="C334">
            <v>0</v>
          </cell>
          <cell r="D334">
            <v>322870.29136232432</v>
          </cell>
          <cell r="E334">
            <v>0</v>
          </cell>
          <cell r="F334">
            <v>0</v>
          </cell>
          <cell r="G334">
            <v>0</v>
          </cell>
          <cell r="H334">
            <v>0</v>
          </cell>
          <cell r="I334">
            <v>0</v>
          </cell>
          <cell r="J334">
            <v>114351.45681162165</v>
          </cell>
        </row>
        <row r="335">
          <cell r="A335">
            <v>318</v>
          </cell>
          <cell r="B335">
            <v>157786</v>
          </cell>
          <cell r="C335">
            <v>0</v>
          </cell>
          <cell r="D335">
            <v>322870.29136232432</v>
          </cell>
          <cell r="E335">
            <v>0</v>
          </cell>
          <cell r="F335">
            <v>0</v>
          </cell>
          <cell r="G335">
            <v>0</v>
          </cell>
          <cell r="H335">
            <v>0</v>
          </cell>
          <cell r="I335">
            <v>0</v>
          </cell>
          <cell r="J335">
            <v>114351.45681162165</v>
          </cell>
        </row>
        <row r="336">
          <cell r="A336">
            <v>319</v>
          </cell>
          <cell r="B336">
            <v>158152</v>
          </cell>
          <cell r="C336">
            <v>0</v>
          </cell>
          <cell r="D336">
            <v>322870.29136232432</v>
          </cell>
          <cell r="E336">
            <v>0</v>
          </cell>
          <cell r="F336">
            <v>0</v>
          </cell>
          <cell r="G336">
            <v>0</v>
          </cell>
          <cell r="H336">
            <v>0</v>
          </cell>
          <cell r="I336">
            <v>0</v>
          </cell>
          <cell r="J336">
            <v>114351.45681162165</v>
          </cell>
        </row>
        <row r="337">
          <cell r="A337">
            <v>320</v>
          </cell>
          <cell r="B337">
            <v>158517</v>
          </cell>
          <cell r="C337">
            <v>0</v>
          </cell>
          <cell r="D337">
            <v>322870.29136232432</v>
          </cell>
          <cell r="E337">
            <v>0</v>
          </cell>
          <cell r="F337">
            <v>0</v>
          </cell>
          <cell r="G337">
            <v>0</v>
          </cell>
          <cell r="H337">
            <v>0</v>
          </cell>
          <cell r="I337">
            <v>0</v>
          </cell>
          <cell r="J337">
            <v>114351.45681162165</v>
          </cell>
        </row>
        <row r="338">
          <cell r="A338">
            <v>321</v>
          </cell>
          <cell r="B338">
            <v>158882</v>
          </cell>
          <cell r="C338">
            <v>0</v>
          </cell>
          <cell r="D338">
            <v>322870.29136232432</v>
          </cell>
          <cell r="E338">
            <v>0</v>
          </cell>
          <cell r="F338">
            <v>0</v>
          </cell>
          <cell r="G338">
            <v>0</v>
          </cell>
          <cell r="H338">
            <v>0</v>
          </cell>
          <cell r="I338">
            <v>0</v>
          </cell>
          <cell r="J338">
            <v>114351.45681162165</v>
          </cell>
        </row>
        <row r="339">
          <cell r="A339">
            <v>322</v>
          </cell>
          <cell r="B339">
            <v>159247</v>
          </cell>
          <cell r="C339">
            <v>0</v>
          </cell>
          <cell r="D339">
            <v>322870.29136232432</v>
          </cell>
          <cell r="E339">
            <v>0</v>
          </cell>
          <cell r="F339">
            <v>0</v>
          </cell>
          <cell r="G339">
            <v>0</v>
          </cell>
          <cell r="H339">
            <v>0</v>
          </cell>
          <cell r="I339">
            <v>0</v>
          </cell>
          <cell r="J339">
            <v>114351.45681162165</v>
          </cell>
        </row>
        <row r="340">
          <cell r="A340">
            <v>323</v>
          </cell>
          <cell r="B340">
            <v>159613</v>
          </cell>
          <cell r="C340">
            <v>0</v>
          </cell>
          <cell r="D340">
            <v>322870.29136232432</v>
          </cell>
          <cell r="E340">
            <v>0</v>
          </cell>
          <cell r="F340">
            <v>0</v>
          </cell>
          <cell r="G340">
            <v>0</v>
          </cell>
          <cell r="H340">
            <v>0</v>
          </cell>
          <cell r="I340">
            <v>0</v>
          </cell>
          <cell r="J340">
            <v>114351.45681162165</v>
          </cell>
        </row>
        <row r="341">
          <cell r="A341">
            <v>324</v>
          </cell>
          <cell r="B341">
            <v>159978</v>
          </cell>
          <cell r="C341">
            <v>0</v>
          </cell>
          <cell r="D341">
            <v>322870.29136232432</v>
          </cell>
          <cell r="E341">
            <v>0</v>
          </cell>
          <cell r="F341">
            <v>0</v>
          </cell>
          <cell r="G341">
            <v>0</v>
          </cell>
          <cell r="H341">
            <v>0</v>
          </cell>
          <cell r="I341">
            <v>0</v>
          </cell>
          <cell r="J341">
            <v>114351.45681162165</v>
          </cell>
        </row>
        <row r="342">
          <cell r="A342">
            <v>325</v>
          </cell>
          <cell r="B342">
            <v>160343</v>
          </cell>
          <cell r="C342">
            <v>0</v>
          </cell>
          <cell r="D342">
            <v>322870.29136232432</v>
          </cell>
          <cell r="E342">
            <v>0</v>
          </cell>
          <cell r="F342">
            <v>0</v>
          </cell>
          <cell r="G342">
            <v>0</v>
          </cell>
          <cell r="H342">
            <v>0</v>
          </cell>
          <cell r="I342">
            <v>0</v>
          </cell>
          <cell r="J342">
            <v>114351.45681162165</v>
          </cell>
        </row>
        <row r="343">
          <cell r="A343">
            <v>326</v>
          </cell>
          <cell r="B343">
            <v>160708</v>
          </cell>
          <cell r="C343">
            <v>0</v>
          </cell>
          <cell r="D343">
            <v>322870.29136232432</v>
          </cell>
          <cell r="E343">
            <v>0</v>
          </cell>
          <cell r="F343">
            <v>0</v>
          </cell>
          <cell r="G343">
            <v>0</v>
          </cell>
          <cell r="H343">
            <v>0</v>
          </cell>
          <cell r="I343">
            <v>0</v>
          </cell>
          <cell r="J343">
            <v>114351.45681162165</v>
          </cell>
        </row>
        <row r="344">
          <cell r="A344">
            <v>327</v>
          </cell>
          <cell r="B344">
            <v>161074</v>
          </cell>
          <cell r="C344">
            <v>0</v>
          </cell>
          <cell r="D344">
            <v>322870.29136232432</v>
          </cell>
          <cell r="E344">
            <v>0</v>
          </cell>
          <cell r="F344">
            <v>0</v>
          </cell>
          <cell r="G344">
            <v>0</v>
          </cell>
          <cell r="H344">
            <v>0</v>
          </cell>
          <cell r="I344">
            <v>0</v>
          </cell>
          <cell r="J344">
            <v>114351.45681162165</v>
          </cell>
        </row>
        <row r="345">
          <cell r="A345">
            <v>328</v>
          </cell>
          <cell r="B345">
            <v>161439</v>
          </cell>
          <cell r="C345">
            <v>0</v>
          </cell>
          <cell r="D345">
            <v>322870.29136232432</v>
          </cell>
          <cell r="E345">
            <v>0</v>
          </cell>
          <cell r="F345">
            <v>0</v>
          </cell>
          <cell r="G345">
            <v>0</v>
          </cell>
          <cell r="H345">
            <v>0</v>
          </cell>
          <cell r="I345">
            <v>0</v>
          </cell>
          <cell r="J345">
            <v>114351.45681162165</v>
          </cell>
        </row>
        <row r="346">
          <cell r="A346">
            <v>329</v>
          </cell>
          <cell r="B346">
            <v>161804</v>
          </cell>
          <cell r="C346">
            <v>0</v>
          </cell>
          <cell r="D346">
            <v>322870.29136232432</v>
          </cell>
          <cell r="E346">
            <v>0</v>
          </cell>
          <cell r="F346">
            <v>0</v>
          </cell>
          <cell r="G346">
            <v>0</v>
          </cell>
          <cell r="H346">
            <v>0</v>
          </cell>
          <cell r="I346">
            <v>0</v>
          </cell>
          <cell r="J346">
            <v>114351.45681162165</v>
          </cell>
        </row>
        <row r="347">
          <cell r="A347">
            <v>330</v>
          </cell>
          <cell r="B347">
            <v>162169</v>
          </cell>
          <cell r="C347">
            <v>0</v>
          </cell>
          <cell r="D347">
            <v>322870.29136232432</v>
          </cell>
          <cell r="E347">
            <v>0</v>
          </cell>
          <cell r="F347">
            <v>0</v>
          </cell>
          <cell r="G347">
            <v>0</v>
          </cell>
          <cell r="H347">
            <v>0</v>
          </cell>
          <cell r="I347">
            <v>0</v>
          </cell>
          <cell r="J347">
            <v>114351.45681162165</v>
          </cell>
        </row>
        <row r="348">
          <cell r="A348">
            <v>331</v>
          </cell>
          <cell r="B348">
            <v>162535</v>
          </cell>
          <cell r="C348">
            <v>0</v>
          </cell>
          <cell r="D348">
            <v>322870.29136232432</v>
          </cell>
          <cell r="E348">
            <v>0</v>
          </cell>
          <cell r="F348">
            <v>0</v>
          </cell>
          <cell r="G348">
            <v>0</v>
          </cell>
          <cell r="H348">
            <v>0</v>
          </cell>
          <cell r="I348">
            <v>0</v>
          </cell>
          <cell r="J348">
            <v>114351.45681162165</v>
          </cell>
        </row>
        <row r="349">
          <cell r="A349">
            <v>332</v>
          </cell>
          <cell r="B349">
            <v>162900</v>
          </cell>
          <cell r="C349">
            <v>0</v>
          </cell>
          <cell r="D349">
            <v>322870.29136232432</v>
          </cell>
          <cell r="E349">
            <v>0</v>
          </cell>
          <cell r="F349">
            <v>0</v>
          </cell>
          <cell r="G349">
            <v>0</v>
          </cell>
          <cell r="H349">
            <v>0</v>
          </cell>
          <cell r="I349">
            <v>0</v>
          </cell>
          <cell r="J349">
            <v>114351.45681162165</v>
          </cell>
        </row>
        <row r="350">
          <cell r="A350">
            <v>333</v>
          </cell>
          <cell r="B350">
            <v>163265</v>
          </cell>
          <cell r="C350">
            <v>0</v>
          </cell>
          <cell r="D350">
            <v>322870.29136232432</v>
          </cell>
          <cell r="E350">
            <v>0</v>
          </cell>
          <cell r="F350">
            <v>0</v>
          </cell>
          <cell r="G350">
            <v>0</v>
          </cell>
          <cell r="H350">
            <v>0</v>
          </cell>
          <cell r="I350">
            <v>0</v>
          </cell>
          <cell r="J350">
            <v>114351.45681162165</v>
          </cell>
        </row>
        <row r="351">
          <cell r="A351">
            <v>334</v>
          </cell>
          <cell r="B351">
            <v>163630</v>
          </cell>
          <cell r="C351">
            <v>0</v>
          </cell>
          <cell r="D351">
            <v>322870.29136232432</v>
          </cell>
          <cell r="E351">
            <v>0</v>
          </cell>
          <cell r="F351">
            <v>0</v>
          </cell>
          <cell r="G351">
            <v>0</v>
          </cell>
          <cell r="H351">
            <v>0</v>
          </cell>
          <cell r="I351">
            <v>0</v>
          </cell>
          <cell r="J351">
            <v>114351.45681162165</v>
          </cell>
        </row>
        <row r="352">
          <cell r="A352">
            <v>335</v>
          </cell>
          <cell r="B352">
            <v>163996</v>
          </cell>
          <cell r="C352">
            <v>0</v>
          </cell>
          <cell r="D352">
            <v>322870.29136232432</v>
          </cell>
          <cell r="E352">
            <v>0</v>
          </cell>
          <cell r="F352">
            <v>0</v>
          </cell>
          <cell r="G352">
            <v>0</v>
          </cell>
          <cell r="H352">
            <v>0</v>
          </cell>
          <cell r="I352">
            <v>0</v>
          </cell>
          <cell r="J352">
            <v>114351.45681162165</v>
          </cell>
        </row>
        <row r="353">
          <cell r="A353">
            <v>336</v>
          </cell>
          <cell r="B353">
            <v>164361</v>
          </cell>
          <cell r="C353">
            <v>0</v>
          </cell>
          <cell r="D353">
            <v>322870.29136232432</v>
          </cell>
          <cell r="E353">
            <v>0</v>
          </cell>
          <cell r="F353">
            <v>0</v>
          </cell>
          <cell r="G353">
            <v>0</v>
          </cell>
          <cell r="H353">
            <v>0</v>
          </cell>
          <cell r="I353">
            <v>0</v>
          </cell>
          <cell r="J353">
            <v>114351.45681162165</v>
          </cell>
        </row>
        <row r="354">
          <cell r="A354">
            <v>337</v>
          </cell>
          <cell r="B354">
            <v>164726</v>
          </cell>
          <cell r="C354">
            <v>0</v>
          </cell>
          <cell r="D354">
            <v>322870.29136232432</v>
          </cell>
          <cell r="E354">
            <v>0</v>
          </cell>
          <cell r="F354">
            <v>0</v>
          </cell>
          <cell r="G354">
            <v>0</v>
          </cell>
          <cell r="H354">
            <v>0</v>
          </cell>
          <cell r="I354">
            <v>0</v>
          </cell>
          <cell r="J354">
            <v>114351.45681162165</v>
          </cell>
        </row>
        <row r="355">
          <cell r="A355">
            <v>338</v>
          </cell>
          <cell r="B355">
            <v>165091</v>
          </cell>
          <cell r="C355">
            <v>0</v>
          </cell>
          <cell r="D355">
            <v>322870.29136232432</v>
          </cell>
          <cell r="E355">
            <v>0</v>
          </cell>
          <cell r="F355">
            <v>0</v>
          </cell>
          <cell r="G355">
            <v>0</v>
          </cell>
          <cell r="H355">
            <v>0</v>
          </cell>
          <cell r="I355">
            <v>0</v>
          </cell>
          <cell r="J355">
            <v>114351.45681162165</v>
          </cell>
        </row>
        <row r="356">
          <cell r="A356">
            <v>339</v>
          </cell>
          <cell r="B356">
            <v>165457</v>
          </cell>
          <cell r="C356">
            <v>0</v>
          </cell>
          <cell r="D356">
            <v>322870.29136232432</v>
          </cell>
          <cell r="E356">
            <v>0</v>
          </cell>
          <cell r="F356">
            <v>0</v>
          </cell>
          <cell r="G356">
            <v>0</v>
          </cell>
          <cell r="H356">
            <v>0</v>
          </cell>
          <cell r="I356">
            <v>0</v>
          </cell>
          <cell r="J356">
            <v>114351.45681162165</v>
          </cell>
        </row>
        <row r="357">
          <cell r="A357">
            <v>340</v>
          </cell>
          <cell r="B357">
            <v>165822</v>
          </cell>
          <cell r="C357">
            <v>0</v>
          </cell>
          <cell r="D357">
            <v>322870.29136232432</v>
          </cell>
          <cell r="E357">
            <v>0</v>
          </cell>
          <cell r="F357">
            <v>0</v>
          </cell>
          <cell r="G357">
            <v>0</v>
          </cell>
          <cell r="H357">
            <v>0</v>
          </cell>
          <cell r="I357">
            <v>0</v>
          </cell>
          <cell r="J357">
            <v>114351.45681162165</v>
          </cell>
        </row>
        <row r="358">
          <cell r="A358">
            <v>341</v>
          </cell>
          <cell r="B358">
            <v>166187</v>
          </cell>
          <cell r="C358">
            <v>0</v>
          </cell>
          <cell r="D358">
            <v>322870.29136232432</v>
          </cell>
          <cell r="E358">
            <v>0</v>
          </cell>
          <cell r="F358">
            <v>0</v>
          </cell>
          <cell r="G358">
            <v>0</v>
          </cell>
          <cell r="H358">
            <v>0</v>
          </cell>
          <cell r="I358">
            <v>0</v>
          </cell>
          <cell r="J358">
            <v>114351.45681162165</v>
          </cell>
        </row>
        <row r="359">
          <cell r="A359">
            <v>342</v>
          </cell>
          <cell r="B359">
            <v>166552</v>
          </cell>
          <cell r="C359">
            <v>0</v>
          </cell>
          <cell r="D359">
            <v>322870.29136232432</v>
          </cell>
          <cell r="E359">
            <v>0</v>
          </cell>
          <cell r="F359">
            <v>0</v>
          </cell>
          <cell r="G359">
            <v>0</v>
          </cell>
          <cell r="H359">
            <v>0</v>
          </cell>
          <cell r="I359">
            <v>0</v>
          </cell>
          <cell r="J359">
            <v>114351.45681162165</v>
          </cell>
        </row>
        <row r="360">
          <cell r="A360">
            <v>343</v>
          </cell>
          <cell r="B360">
            <v>166918</v>
          </cell>
          <cell r="C360">
            <v>0</v>
          </cell>
          <cell r="D360">
            <v>322870.29136232432</v>
          </cell>
          <cell r="E360">
            <v>0</v>
          </cell>
          <cell r="F360">
            <v>0</v>
          </cell>
          <cell r="G360">
            <v>0</v>
          </cell>
          <cell r="H360">
            <v>0</v>
          </cell>
          <cell r="I360">
            <v>0</v>
          </cell>
          <cell r="J360">
            <v>114351.45681162165</v>
          </cell>
        </row>
        <row r="361">
          <cell r="A361">
            <v>344</v>
          </cell>
          <cell r="B361">
            <v>167283</v>
          </cell>
          <cell r="C361">
            <v>0</v>
          </cell>
          <cell r="D361">
            <v>322870.29136232432</v>
          </cell>
          <cell r="E361">
            <v>0</v>
          </cell>
          <cell r="F361">
            <v>0</v>
          </cell>
          <cell r="G361">
            <v>0</v>
          </cell>
          <cell r="H361">
            <v>0</v>
          </cell>
          <cell r="I361">
            <v>0</v>
          </cell>
          <cell r="J361">
            <v>114351.45681162165</v>
          </cell>
        </row>
        <row r="362">
          <cell r="A362">
            <v>345</v>
          </cell>
          <cell r="B362">
            <v>167648</v>
          </cell>
          <cell r="C362">
            <v>0</v>
          </cell>
          <cell r="D362">
            <v>322870.29136232432</v>
          </cell>
          <cell r="E362">
            <v>0</v>
          </cell>
          <cell r="F362">
            <v>0</v>
          </cell>
          <cell r="G362">
            <v>0</v>
          </cell>
          <cell r="H362">
            <v>0</v>
          </cell>
          <cell r="I362">
            <v>0</v>
          </cell>
          <cell r="J362">
            <v>114351.45681162165</v>
          </cell>
        </row>
        <row r="363">
          <cell r="A363">
            <v>346</v>
          </cell>
          <cell r="B363">
            <v>168013</v>
          </cell>
          <cell r="C363">
            <v>0</v>
          </cell>
          <cell r="D363">
            <v>322870.29136232432</v>
          </cell>
          <cell r="E363">
            <v>0</v>
          </cell>
          <cell r="F363">
            <v>0</v>
          </cell>
          <cell r="G363">
            <v>0</v>
          </cell>
          <cell r="H363">
            <v>0</v>
          </cell>
          <cell r="I363">
            <v>0</v>
          </cell>
          <cell r="J363">
            <v>114351.45681162165</v>
          </cell>
        </row>
        <row r="364">
          <cell r="A364">
            <v>347</v>
          </cell>
          <cell r="B364">
            <v>168379</v>
          </cell>
          <cell r="C364">
            <v>0</v>
          </cell>
          <cell r="D364">
            <v>322870.29136232432</v>
          </cell>
          <cell r="E364">
            <v>0</v>
          </cell>
          <cell r="F364">
            <v>0</v>
          </cell>
          <cell r="G364">
            <v>0</v>
          </cell>
          <cell r="H364">
            <v>0</v>
          </cell>
          <cell r="I364">
            <v>0</v>
          </cell>
          <cell r="J364">
            <v>114351.45681162165</v>
          </cell>
        </row>
        <row r="365">
          <cell r="A365">
            <v>348</v>
          </cell>
          <cell r="B365">
            <v>168744</v>
          </cell>
          <cell r="C365">
            <v>0</v>
          </cell>
          <cell r="D365">
            <v>322870.29136232432</v>
          </cell>
          <cell r="E365">
            <v>0</v>
          </cell>
          <cell r="F365">
            <v>0</v>
          </cell>
          <cell r="G365">
            <v>0</v>
          </cell>
          <cell r="H365">
            <v>0</v>
          </cell>
          <cell r="I365">
            <v>0</v>
          </cell>
          <cell r="J365">
            <v>114351.45681162165</v>
          </cell>
        </row>
        <row r="366">
          <cell r="A366">
            <v>349</v>
          </cell>
          <cell r="B366">
            <v>169109</v>
          </cell>
          <cell r="C366">
            <v>0</v>
          </cell>
          <cell r="D366">
            <v>322870.29136232432</v>
          </cell>
          <cell r="E366">
            <v>0</v>
          </cell>
          <cell r="F366">
            <v>0</v>
          </cell>
          <cell r="G366">
            <v>0</v>
          </cell>
          <cell r="H366">
            <v>0</v>
          </cell>
          <cell r="I366">
            <v>0</v>
          </cell>
          <cell r="J366">
            <v>114351.45681162165</v>
          </cell>
        </row>
        <row r="367">
          <cell r="A367">
            <v>350</v>
          </cell>
          <cell r="B367">
            <v>169474</v>
          </cell>
          <cell r="C367">
            <v>0</v>
          </cell>
          <cell r="D367">
            <v>322870.29136232432</v>
          </cell>
          <cell r="E367">
            <v>0</v>
          </cell>
          <cell r="F367">
            <v>0</v>
          </cell>
          <cell r="G367">
            <v>0</v>
          </cell>
          <cell r="H367">
            <v>0</v>
          </cell>
          <cell r="I367">
            <v>0</v>
          </cell>
          <cell r="J367">
            <v>114351.45681162165</v>
          </cell>
        </row>
        <row r="368">
          <cell r="A368">
            <v>351</v>
          </cell>
          <cell r="B368">
            <v>169840</v>
          </cell>
          <cell r="C368">
            <v>0</v>
          </cell>
          <cell r="D368">
            <v>322870.29136232432</v>
          </cell>
          <cell r="E368">
            <v>0</v>
          </cell>
          <cell r="F368">
            <v>0</v>
          </cell>
          <cell r="G368">
            <v>0</v>
          </cell>
          <cell r="H368">
            <v>0</v>
          </cell>
          <cell r="I368">
            <v>0</v>
          </cell>
          <cell r="J368">
            <v>114351.45681162165</v>
          </cell>
        </row>
        <row r="369">
          <cell r="A369">
            <v>352</v>
          </cell>
          <cell r="B369">
            <v>170205</v>
          </cell>
          <cell r="C369">
            <v>0</v>
          </cell>
          <cell r="D369">
            <v>322870.29136232432</v>
          </cell>
          <cell r="E369">
            <v>0</v>
          </cell>
          <cell r="F369">
            <v>0</v>
          </cell>
          <cell r="G369">
            <v>0</v>
          </cell>
          <cell r="H369">
            <v>0</v>
          </cell>
          <cell r="I369">
            <v>0</v>
          </cell>
          <cell r="J369">
            <v>114351.45681162165</v>
          </cell>
        </row>
        <row r="370">
          <cell r="A370">
            <v>353</v>
          </cell>
          <cell r="B370">
            <v>170570</v>
          </cell>
          <cell r="C370">
            <v>0</v>
          </cell>
          <cell r="D370">
            <v>322870.29136232432</v>
          </cell>
          <cell r="E370">
            <v>0</v>
          </cell>
          <cell r="F370">
            <v>0</v>
          </cell>
          <cell r="G370">
            <v>0</v>
          </cell>
          <cell r="H370">
            <v>0</v>
          </cell>
          <cell r="I370">
            <v>0</v>
          </cell>
          <cell r="J370">
            <v>114351.45681162165</v>
          </cell>
        </row>
        <row r="371">
          <cell r="A371">
            <v>354</v>
          </cell>
          <cell r="B371">
            <v>170935</v>
          </cell>
          <cell r="C371">
            <v>0</v>
          </cell>
          <cell r="D371">
            <v>322870.29136232432</v>
          </cell>
          <cell r="E371">
            <v>0</v>
          </cell>
          <cell r="F371">
            <v>0</v>
          </cell>
          <cell r="G371">
            <v>0</v>
          </cell>
          <cell r="H371">
            <v>0</v>
          </cell>
          <cell r="I371">
            <v>0</v>
          </cell>
          <cell r="J371">
            <v>114351.45681162165</v>
          </cell>
        </row>
        <row r="372">
          <cell r="A372">
            <v>355</v>
          </cell>
          <cell r="B372">
            <v>171301</v>
          </cell>
          <cell r="C372">
            <v>0</v>
          </cell>
          <cell r="D372">
            <v>322870.29136232432</v>
          </cell>
          <cell r="E372">
            <v>0</v>
          </cell>
          <cell r="F372">
            <v>0</v>
          </cell>
          <cell r="G372">
            <v>0</v>
          </cell>
          <cell r="H372">
            <v>0</v>
          </cell>
          <cell r="I372">
            <v>0</v>
          </cell>
          <cell r="J372">
            <v>114351.45681162165</v>
          </cell>
        </row>
        <row r="373">
          <cell r="A373">
            <v>356</v>
          </cell>
          <cell r="B373">
            <v>171666</v>
          </cell>
          <cell r="C373">
            <v>0</v>
          </cell>
          <cell r="D373">
            <v>322870.29136232432</v>
          </cell>
          <cell r="E373">
            <v>0</v>
          </cell>
          <cell r="F373">
            <v>0</v>
          </cell>
          <cell r="G373">
            <v>0</v>
          </cell>
          <cell r="H373">
            <v>0</v>
          </cell>
          <cell r="I373">
            <v>0</v>
          </cell>
          <cell r="J373">
            <v>114351.45681162165</v>
          </cell>
        </row>
        <row r="374">
          <cell r="A374">
            <v>357</v>
          </cell>
          <cell r="B374">
            <v>172031</v>
          </cell>
          <cell r="C374">
            <v>0</v>
          </cell>
          <cell r="D374">
            <v>322870.29136232432</v>
          </cell>
          <cell r="E374">
            <v>0</v>
          </cell>
          <cell r="F374">
            <v>0</v>
          </cell>
          <cell r="G374">
            <v>0</v>
          </cell>
          <cell r="H374">
            <v>0</v>
          </cell>
          <cell r="I374">
            <v>0</v>
          </cell>
          <cell r="J374">
            <v>114351.45681162165</v>
          </cell>
        </row>
        <row r="375">
          <cell r="A375">
            <v>358</v>
          </cell>
          <cell r="B375">
            <v>172396</v>
          </cell>
          <cell r="C375">
            <v>0</v>
          </cell>
          <cell r="D375">
            <v>322870.29136232432</v>
          </cell>
          <cell r="E375">
            <v>0</v>
          </cell>
          <cell r="F375">
            <v>0</v>
          </cell>
          <cell r="G375">
            <v>0</v>
          </cell>
          <cell r="H375">
            <v>0</v>
          </cell>
          <cell r="I375">
            <v>0</v>
          </cell>
          <cell r="J375">
            <v>114351.45681162165</v>
          </cell>
        </row>
        <row r="376">
          <cell r="A376">
            <v>359</v>
          </cell>
          <cell r="B376">
            <v>172762</v>
          </cell>
          <cell r="C376">
            <v>0</v>
          </cell>
          <cell r="D376">
            <v>322870.29136232432</v>
          </cell>
          <cell r="E376">
            <v>0</v>
          </cell>
          <cell r="F376">
            <v>0</v>
          </cell>
          <cell r="G376">
            <v>0</v>
          </cell>
          <cell r="H376">
            <v>0</v>
          </cell>
          <cell r="I376">
            <v>0</v>
          </cell>
          <cell r="J376">
            <v>114351.45681162165</v>
          </cell>
        </row>
        <row r="377">
          <cell r="A377">
            <v>360</v>
          </cell>
          <cell r="B377">
            <v>173127</v>
          </cell>
          <cell r="C377">
            <v>0</v>
          </cell>
          <cell r="D377">
            <v>322870.29136232432</v>
          </cell>
          <cell r="E377">
            <v>0</v>
          </cell>
          <cell r="F377">
            <v>0</v>
          </cell>
          <cell r="G377">
            <v>0</v>
          </cell>
          <cell r="H377">
            <v>0</v>
          </cell>
          <cell r="I377">
            <v>0</v>
          </cell>
          <cell r="J377">
            <v>114351.45681162165</v>
          </cell>
        </row>
      </sheetData>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nue Only"/>
      <sheetName val="Expenditure"/>
      <sheetName val="Data"/>
    </sheetNames>
    <sheetDataSet>
      <sheetData sheetId="0"/>
      <sheetData sheetId="1"/>
      <sheetData sheetId="2">
        <row r="2">
          <cell r="C2" t="str">
            <v>One-Time</v>
          </cell>
          <cell r="D2" t="str">
            <v>Yes</v>
          </cell>
          <cell r="E2" t="str">
            <v>Operating</v>
          </cell>
          <cell r="F2" t="str">
            <v>LEOFF 1 Reserve</v>
          </cell>
          <cell r="G2" t="str">
            <v>Mandatory</v>
          </cell>
        </row>
        <row r="3">
          <cell r="C3" t="str">
            <v>On-Going</v>
          </cell>
          <cell r="D3" t="str">
            <v>No</v>
          </cell>
          <cell r="E3" t="str">
            <v>Capital</v>
          </cell>
          <cell r="F3" t="str">
            <v>General</v>
          </cell>
          <cell r="G3">
            <v>1</v>
          </cell>
        </row>
        <row r="4">
          <cell r="F4" t="str">
            <v>City Reserve</v>
          </cell>
          <cell r="G4">
            <v>2</v>
          </cell>
        </row>
        <row r="5">
          <cell r="F5" t="str">
            <v>Health Insurance Reserve</v>
          </cell>
          <cell r="G5">
            <v>3</v>
          </cell>
        </row>
        <row r="6">
          <cell r="F6" t="str">
            <v>Unemployment Compensation Reserve</v>
          </cell>
          <cell r="G6">
            <v>4</v>
          </cell>
        </row>
        <row r="7">
          <cell r="F7" t="str">
            <v>Paine Field Emergency Reserve</v>
          </cell>
          <cell r="G7">
            <v>5</v>
          </cell>
        </row>
        <row r="8">
          <cell r="F8" t="str">
            <v>Drug Enforcement</v>
          </cell>
          <cell r="G8">
            <v>6</v>
          </cell>
        </row>
        <row r="9">
          <cell r="F9" t="str">
            <v>Street</v>
          </cell>
          <cell r="G9">
            <v>7</v>
          </cell>
        </row>
        <row r="10">
          <cell r="F10" t="str">
            <v>Arterial Street</v>
          </cell>
          <cell r="G10">
            <v>8</v>
          </cell>
        </row>
        <row r="11">
          <cell r="F11" t="str">
            <v>Recreation &amp; Cultural Services</v>
          </cell>
          <cell r="G11">
            <v>9</v>
          </cell>
        </row>
        <row r="12">
          <cell r="F12" t="str">
            <v>Hotel / Motel Lodging Tax</v>
          </cell>
          <cell r="G12">
            <v>10</v>
          </cell>
        </row>
        <row r="13">
          <cell r="F13" t="str">
            <v>Technology Replacement</v>
          </cell>
        </row>
        <row r="14">
          <cell r="F14" t="str">
            <v>Emergency Medical Services</v>
          </cell>
        </row>
        <row r="15">
          <cell r="F15" t="str">
            <v>LTGO Bond</v>
          </cell>
        </row>
        <row r="16">
          <cell r="F16" t="str">
            <v>Park Acquisition &amp; Development</v>
          </cell>
        </row>
        <row r="17">
          <cell r="F17" t="str">
            <v>Transportation Impact Fee</v>
          </cell>
        </row>
        <row r="18">
          <cell r="F18" t="str">
            <v>Real Estate Excise Tax I</v>
          </cell>
        </row>
        <row r="19">
          <cell r="F19" t="str">
            <v>Real Estate Excise Tax II</v>
          </cell>
        </row>
        <row r="20">
          <cell r="F20" t="str">
            <v>Municipal Facilities</v>
          </cell>
        </row>
        <row r="21">
          <cell r="F21" t="str">
            <v>Surface Water Management</v>
          </cell>
        </row>
        <row r="22">
          <cell r="F22" t="str">
            <v>Equipment Replacement Reserve</v>
          </cell>
        </row>
        <row r="23">
          <cell r="F23" t="str">
            <v>Facilities Maintenance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workbookViewId="0">
      <selection sqref="A1:K1"/>
    </sheetView>
  </sheetViews>
  <sheetFormatPr defaultRowHeight="14.25" x14ac:dyDescent="0.45"/>
  <cols>
    <col min="1" max="1" width="35.06640625" bestFit="1" customWidth="1"/>
    <col min="2" max="4" width="10.73046875" bestFit="1" customWidth="1"/>
    <col min="5" max="6" width="11.796875" bestFit="1" customWidth="1"/>
    <col min="7" max="7" width="12.265625" bestFit="1" customWidth="1"/>
    <col min="8" max="11" width="11.796875" bestFit="1" customWidth="1"/>
    <col min="13" max="13" width="19.1328125" customWidth="1"/>
  </cols>
  <sheetData>
    <row r="1" spans="1:11" ht="22.5" x14ac:dyDescent="0.45">
      <c r="A1" s="459" t="s">
        <v>235</v>
      </c>
      <c r="B1" s="460"/>
      <c r="C1" s="460"/>
      <c r="D1" s="460"/>
      <c r="E1" s="460"/>
      <c r="F1" s="460"/>
      <c r="G1" s="460"/>
      <c r="H1" s="460"/>
      <c r="I1" s="460"/>
      <c r="J1" s="460"/>
      <c r="K1" s="461"/>
    </row>
    <row r="2" spans="1:11" ht="15.4" x14ac:dyDescent="0.45">
      <c r="A2" s="53"/>
      <c r="B2" s="54" t="s">
        <v>27</v>
      </c>
      <c r="C2" s="54" t="s">
        <v>27</v>
      </c>
      <c r="D2" s="55" t="s">
        <v>27</v>
      </c>
      <c r="E2" s="54" t="s">
        <v>27</v>
      </c>
      <c r="F2" s="340" t="s">
        <v>76</v>
      </c>
      <c r="G2" s="340" t="s">
        <v>82</v>
      </c>
      <c r="H2" s="340" t="s">
        <v>78</v>
      </c>
      <c r="I2" s="340" t="s">
        <v>79</v>
      </c>
      <c r="J2" s="340" t="s">
        <v>80</v>
      </c>
      <c r="K2" s="340" t="s">
        <v>81</v>
      </c>
    </row>
    <row r="3" spans="1:11" ht="15.4" thickBot="1" x14ac:dyDescent="0.5">
      <c r="A3" s="56" t="s">
        <v>32</v>
      </c>
      <c r="B3" s="56">
        <v>2017</v>
      </c>
      <c r="C3" s="57">
        <v>2018</v>
      </c>
      <c r="D3" s="57">
        <v>2019</v>
      </c>
      <c r="E3" s="56">
        <v>2020</v>
      </c>
      <c r="F3" s="56" t="s">
        <v>27</v>
      </c>
      <c r="G3" s="56" t="s">
        <v>295</v>
      </c>
      <c r="H3" s="56" t="s">
        <v>141</v>
      </c>
      <c r="I3" s="56" t="s">
        <v>141</v>
      </c>
      <c r="J3" s="56" t="s">
        <v>28</v>
      </c>
      <c r="K3" s="56" t="s">
        <v>28</v>
      </c>
    </row>
    <row r="4" spans="1:11" ht="15.75" thickTop="1" x14ac:dyDescent="0.45">
      <c r="A4" s="58" t="s">
        <v>30</v>
      </c>
      <c r="B4" s="96">
        <v>2471273</v>
      </c>
      <c r="C4" s="96">
        <v>2520643.799999997</v>
      </c>
      <c r="D4" s="96">
        <v>3183348.4499999974</v>
      </c>
      <c r="E4" s="96">
        <v>4384756.4299999978</v>
      </c>
      <c r="F4" s="96">
        <v>4393916.0199999996</v>
      </c>
      <c r="G4" s="96">
        <v>6168679.8599999994</v>
      </c>
      <c r="H4" s="96">
        <f>G36</f>
        <v>7201115.4762499975</v>
      </c>
      <c r="I4" s="96">
        <f t="shared" ref="I4:K4" si="0">H36</f>
        <v>6687521.3012499968</v>
      </c>
      <c r="J4" s="96">
        <f t="shared" si="0"/>
        <v>5900469.126249996</v>
      </c>
      <c r="K4" s="96">
        <f t="shared" si="0"/>
        <v>5366114.2012499953</v>
      </c>
    </row>
    <row r="5" spans="1:11" ht="15.4" x14ac:dyDescent="0.45">
      <c r="A5" s="59" t="s">
        <v>33</v>
      </c>
      <c r="B5" s="60"/>
      <c r="C5" s="60"/>
      <c r="D5" s="60"/>
      <c r="E5" s="60"/>
      <c r="F5" s="61"/>
      <c r="G5" s="62"/>
      <c r="H5" s="60"/>
      <c r="I5" s="60"/>
      <c r="J5" s="60"/>
      <c r="K5" s="60"/>
    </row>
    <row r="6" spans="1:11" ht="15.4" x14ac:dyDescent="0.45">
      <c r="A6" s="58" t="s">
        <v>34</v>
      </c>
      <c r="B6" s="64">
        <v>6977845.8700000001</v>
      </c>
      <c r="C6" s="64">
        <v>7061872.8399999999</v>
      </c>
      <c r="D6" s="64">
        <v>7329291.6399999997</v>
      </c>
      <c r="E6" s="63">
        <v>7613158.8399999999</v>
      </c>
      <c r="F6" s="63">
        <v>8185115.1400000006</v>
      </c>
      <c r="G6" s="63">
        <v>8202579.9999999981</v>
      </c>
      <c r="H6" s="63">
        <v>8217120</v>
      </c>
      <c r="I6" s="64">
        <v>8290380</v>
      </c>
      <c r="J6" s="64">
        <v>8330750</v>
      </c>
      <c r="K6" s="64">
        <v>8354040</v>
      </c>
    </row>
    <row r="7" spans="1:11" ht="15.4" x14ac:dyDescent="0.45">
      <c r="A7" s="58" t="s">
        <v>146</v>
      </c>
      <c r="B7" s="64">
        <v>226527.56</v>
      </c>
      <c r="C7" s="64">
        <v>222597.82</v>
      </c>
      <c r="D7" s="64">
        <v>184969.5</v>
      </c>
      <c r="E7" s="63">
        <v>228093.72</v>
      </c>
      <c r="F7" s="63">
        <v>238717.6</v>
      </c>
      <c r="G7" s="63">
        <v>239300</v>
      </c>
      <c r="H7" s="63">
        <v>239900</v>
      </c>
      <c r="I7" s="64">
        <v>240500</v>
      </c>
      <c r="J7" s="64">
        <v>241100</v>
      </c>
      <c r="K7" s="64">
        <v>241700</v>
      </c>
    </row>
    <row r="8" spans="1:11" ht="15.4" x14ac:dyDescent="0.45">
      <c r="A8" s="58" t="s">
        <v>123</v>
      </c>
      <c r="B8" s="64">
        <v>136231.34000000003</v>
      </c>
      <c r="C8" s="64">
        <v>137359.38</v>
      </c>
      <c r="D8" s="64">
        <v>189483.69999999998</v>
      </c>
      <c r="E8" s="63">
        <v>152859.99</v>
      </c>
      <c r="F8" s="63">
        <v>228669.41999999998</v>
      </c>
      <c r="G8" s="63">
        <v>277810</v>
      </c>
      <c r="H8" s="63">
        <v>278510</v>
      </c>
      <c r="I8" s="64">
        <v>279210</v>
      </c>
      <c r="J8" s="64">
        <v>279910</v>
      </c>
      <c r="K8" s="64">
        <v>280610</v>
      </c>
    </row>
    <row r="9" spans="1:11" ht="15.4" x14ac:dyDescent="0.45">
      <c r="A9" s="58" t="s">
        <v>124</v>
      </c>
      <c r="B9" s="64">
        <v>0</v>
      </c>
      <c r="C9" s="64">
        <v>100</v>
      </c>
      <c r="D9" s="64">
        <v>22216.13</v>
      </c>
      <c r="E9" s="63">
        <v>459000</v>
      </c>
      <c r="F9" s="63">
        <v>0</v>
      </c>
      <c r="G9" s="63">
        <v>0</v>
      </c>
      <c r="H9" s="63">
        <v>0</v>
      </c>
      <c r="I9" s="64">
        <v>0</v>
      </c>
      <c r="J9" s="64">
        <v>0</v>
      </c>
      <c r="K9" s="64">
        <v>0</v>
      </c>
    </row>
    <row r="10" spans="1:11" ht="15.4" x14ac:dyDescent="0.45">
      <c r="A10" s="58" t="s">
        <v>125</v>
      </c>
      <c r="B10" s="64">
        <v>218968.75</v>
      </c>
      <c r="C10" s="64">
        <v>231828.87</v>
      </c>
      <c r="D10" s="64">
        <v>236986.66999999998</v>
      </c>
      <c r="E10" s="63">
        <v>256432.83000000002</v>
      </c>
      <c r="F10" s="63">
        <v>295908.01</v>
      </c>
      <c r="G10" s="63">
        <v>253780</v>
      </c>
      <c r="H10" s="63">
        <v>250880</v>
      </c>
      <c r="I10" s="64">
        <v>251640</v>
      </c>
      <c r="J10" s="64">
        <v>252440</v>
      </c>
      <c r="K10" s="64">
        <v>253240</v>
      </c>
    </row>
    <row r="11" spans="1:11" ht="15.4" x14ac:dyDescent="0.45">
      <c r="A11" s="58" t="s">
        <v>126</v>
      </c>
      <c r="B11" s="64">
        <v>1202583</v>
      </c>
      <c r="C11" s="64">
        <v>1282577</v>
      </c>
      <c r="D11" s="64">
        <v>1188214.18</v>
      </c>
      <c r="E11" s="63">
        <v>1169454.8800000001</v>
      </c>
      <c r="F11" s="63">
        <v>1216622</v>
      </c>
      <c r="G11" s="63">
        <v>1128500</v>
      </c>
      <c r="H11" s="63">
        <v>1425010</v>
      </c>
      <c r="I11" s="64">
        <v>1425010</v>
      </c>
      <c r="J11" s="64">
        <v>1453500</v>
      </c>
      <c r="K11" s="64">
        <v>1482580</v>
      </c>
    </row>
    <row r="12" spans="1:11" ht="15.4" x14ac:dyDescent="0.45">
      <c r="A12" s="58" t="s">
        <v>127</v>
      </c>
      <c r="B12" s="64">
        <v>235559.85000000003</v>
      </c>
      <c r="C12" s="64">
        <v>213452.41999999998</v>
      </c>
      <c r="D12" s="64">
        <v>347967.44999999995</v>
      </c>
      <c r="E12" s="63">
        <v>197671.74</v>
      </c>
      <c r="F12" s="63">
        <v>302265.52</v>
      </c>
      <c r="G12" s="63">
        <v>303400</v>
      </c>
      <c r="H12" s="63">
        <v>304700</v>
      </c>
      <c r="I12" s="64">
        <v>306000</v>
      </c>
      <c r="J12" s="64">
        <v>307300</v>
      </c>
      <c r="K12" s="64">
        <v>308600</v>
      </c>
    </row>
    <row r="13" spans="1:11" ht="15.4" x14ac:dyDescent="0.45">
      <c r="A13" s="58" t="s">
        <v>35</v>
      </c>
      <c r="B13" s="64">
        <v>38728.119999999995</v>
      </c>
      <c r="C13" s="64">
        <v>47420.22</v>
      </c>
      <c r="D13" s="64">
        <v>51682.630000000005</v>
      </c>
      <c r="E13" s="63">
        <v>41310.630000000005</v>
      </c>
      <c r="F13" s="63">
        <v>41676.829999999994</v>
      </c>
      <c r="G13" s="63">
        <v>42310</v>
      </c>
      <c r="H13" s="63">
        <v>42940</v>
      </c>
      <c r="I13" s="64">
        <v>43570</v>
      </c>
      <c r="J13" s="64">
        <v>44230</v>
      </c>
      <c r="K13" s="64">
        <v>44900</v>
      </c>
    </row>
    <row r="14" spans="1:11" ht="15.4" x14ac:dyDescent="0.45">
      <c r="A14" s="58" t="s">
        <v>296</v>
      </c>
      <c r="B14" s="64">
        <v>117516.01999999999</v>
      </c>
      <c r="C14" s="64">
        <v>156550.91999999998</v>
      </c>
      <c r="D14" s="64">
        <v>243729.08000000002</v>
      </c>
      <c r="E14" s="63">
        <v>138549.73000000001</v>
      </c>
      <c r="F14" s="63">
        <v>335038.21000000002</v>
      </c>
      <c r="G14" s="63">
        <v>306881</v>
      </c>
      <c r="H14" s="63">
        <v>131790</v>
      </c>
      <c r="I14" s="64">
        <v>132690</v>
      </c>
      <c r="J14" s="64">
        <v>133600</v>
      </c>
      <c r="K14" s="64">
        <v>134530</v>
      </c>
    </row>
    <row r="15" spans="1:11" ht="15.4" x14ac:dyDescent="0.45">
      <c r="A15" s="59" t="s">
        <v>128</v>
      </c>
      <c r="B15" s="64"/>
      <c r="C15" s="64"/>
      <c r="D15" s="64"/>
      <c r="E15" s="63"/>
      <c r="F15" s="63"/>
      <c r="G15" s="63"/>
      <c r="H15" s="63"/>
      <c r="I15" s="64"/>
      <c r="J15" s="64"/>
      <c r="K15" s="64"/>
    </row>
    <row r="16" spans="1:11" ht="15.4" x14ac:dyDescent="0.45">
      <c r="A16" s="58" t="s">
        <v>129</v>
      </c>
      <c r="B16" s="64">
        <v>0</v>
      </c>
      <c r="C16" s="64">
        <v>0</v>
      </c>
      <c r="D16" s="64">
        <v>0</v>
      </c>
      <c r="E16" s="64">
        <v>0</v>
      </c>
      <c r="F16" s="64">
        <v>0</v>
      </c>
      <c r="G16" s="64">
        <v>0</v>
      </c>
      <c r="H16" s="63">
        <f>'Budget Calculator'!F75</f>
        <v>0</v>
      </c>
      <c r="I16" s="63">
        <f>'Budget Calculator'!G75</f>
        <v>0</v>
      </c>
      <c r="J16" s="63">
        <f>'Budget Calculator'!H75</f>
        <v>0</v>
      </c>
      <c r="K16" s="64">
        <f>'Budget Calculator'!I75</f>
        <v>0</v>
      </c>
    </row>
    <row r="17" spans="1:13" ht="15.4" x14ac:dyDescent="0.45">
      <c r="A17" s="58" t="s">
        <v>130</v>
      </c>
      <c r="B17" s="64">
        <v>0</v>
      </c>
      <c r="C17" s="64">
        <v>0</v>
      </c>
      <c r="D17" s="64">
        <v>0</v>
      </c>
      <c r="E17" s="64">
        <v>0</v>
      </c>
      <c r="F17" s="64">
        <v>0</v>
      </c>
      <c r="G17" s="64">
        <v>0</v>
      </c>
      <c r="H17" s="63">
        <f>'Budget Calculator'!F87</f>
        <v>0</v>
      </c>
      <c r="I17" s="63">
        <f>'Budget Calculator'!G87</f>
        <v>0</v>
      </c>
      <c r="J17" s="63">
        <f>'Budget Calculator'!H87</f>
        <v>0</v>
      </c>
      <c r="K17" s="64">
        <f>'Budget Calculator'!I87</f>
        <v>0</v>
      </c>
    </row>
    <row r="18" spans="1:13" ht="15.4" x14ac:dyDescent="0.45">
      <c r="A18" s="58" t="s">
        <v>131</v>
      </c>
      <c r="B18" s="64">
        <v>0</v>
      </c>
      <c r="C18" s="64">
        <v>0</v>
      </c>
      <c r="D18" s="64">
        <v>0</v>
      </c>
      <c r="E18" s="64">
        <v>0</v>
      </c>
      <c r="F18" s="64">
        <v>0</v>
      </c>
      <c r="G18" s="64">
        <v>0</v>
      </c>
      <c r="H18" s="63">
        <f>'Budget Calculator'!F99</f>
        <v>0</v>
      </c>
      <c r="I18" s="63">
        <f>'Budget Calculator'!G99</f>
        <v>0</v>
      </c>
      <c r="J18" s="63">
        <f>'Budget Calculator'!H99</f>
        <v>0</v>
      </c>
      <c r="K18" s="64">
        <f>'Budget Calculator'!I99</f>
        <v>0</v>
      </c>
    </row>
    <row r="19" spans="1:13" ht="15.4" x14ac:dyDescent="0.45">
      <c r="A19" s="58" t="s">
        <v>36</v>
      </c>
      <c r="B19" s="64">
        <v>0</v>
      </c>
      <c r="C19" s="64">
        <v>0</v>
      </c>
      <c r="D19" s="64">
        <v>0</v>
      </c>
      <c r="E19" s="64">
        <v>0</v>
      </c>
      <c r="F19" s="64">
        <v>0</v>
      </c>
      <c r="G19" s="64">
        <v>0</v>
      </c>
      <c r="H19" s="63">
        <f>'Budget Calculator'!F111</f>
        <v>13040</v>
      </c>
      <c r="I19" s="63">
        <f>'Budget Calculator'!G111</f>
        <v>13410</v>
      </c>
      <c r="J19" s="63">
        <f>'Budget Calculator'!H111</f>
        <v>13830</v>
      </c>
      <c r="K19" s="64">
        <f>'Budget Calculator'!I111</f>
        <v>14090</v>
      </c>
    </row>
    <row r="20" spans="1:13" ht="15.4" x14ac:dyDescent="0.45">
      <c r="A20" s="190" t="s">
        <v>73</v>
      </c>
      <c r="B20" s="64">
        <v>0</v>
      </c>
      <c r="C20" s="64">
        <v>0</v>
      </c>
      <c r="D20" s="64">
        <v>0</v>
      </c>
      <c r="E20" s="64">
        <v>0</v>
      </c>
      <c r="F20" s="64">
        <v>0</v>
      </c>
      <c r="G20" s="64">
        <v>0</v>
      </c>
      <c r="H20" s="63">
        <f>'Budget Calculator'!F123</f>
        <v>0</v>
      </c>
      <c r="I20" s="63">
        <f>'Budget Calculator'!G123</f>
        <v>0</v>
      </c>
      <c r="J20" s="63">
        <f>'Budget Calculator'!H123</f>
        <v>0</v>
      </c>
      <c r="K20" s="64">
        <f>'Budget Calculator'!I123</f>
        <v>0</v>
      </c>
    </row>
    <row r="21" spans="1:13" ht="15.75" thickBot="1" x14ac:dyDescent="0.5">
      <c r="A21" s="270" t="s">
        <v>145</v>
      </c>
      <c r="B21" s="271">
        <v>0</v>
      </c>
      <c r="C21" s="271">
        <v>0</v>
      </c>
      <c r="D21" s="271">
        <v>0</v>
      </c>
      <c r="E21" s="271">
        <v>0</v>
      </c>
      <c r="F21" s="271">
        <v>0</v>
      </c>
      <c r="G21" s="271">
        <v>0</v>
      </c>
      <c r="H21" s="271">
        <f>'Budget Calculator'!F60</f>
        <v>248150</v>
      </c>
      <c r="I21" s="271">
        <f>'Budget Calculator'!G60</f>
        <v>212540</v>
      </c>
      <c r="J21" s="271">
        <f>'Budget Calculator'!H60</f>
        <v>131920</v>
      </c>
      <c r="K21" s="284">
        <f>'Budget Calculator'!I60</f>
        <v>122110</v>
      </c>
    </row>
    <row r="22" spans="1:13" ht="16.149999999999999" thickTop="1" thickBot="1" x14ac:dyDescent="0.5">
      <c r="A22" s="270" t="s">
        <v>37</v>
      </c>
      <c r="B22" s="269">
        <f t="shared" ref="B22:G22" si="1">SUM(B6:B21)</f>
        <v>9153960.5099999979</v>
      </c>
      <c r="C22" s="269">
        <f t="shared" si="1"/>
        <v>9353759.4700000007</v>
      </c>
      <c r="D22" s="269">
        <f t="shared" si="1"/>
        <v>9794540.9800000004</v>
      </c>
      <c r="E22" s="269">
        <f t="shared" si="1"/>
        <v>10256532.360000003</v>
      </c>
      <c r="F22" s="269">
        <f t="shared" si="1"/>
        <v>10844012.73</v>
      </c>
      <c r="G22" s="269">
        <f t="shared" si="1"/>
        <v>10754560.999999998</v>
      </c>
      <c r="H22" s="269">
        <f>SUM(H6:H21)</f>
        <v>11152040</v>
      </c>
      <c r="I22" s="269">
        <f t="shared" ref="I22:K22" si="2">SUM(I6:I21)</f>
        <v>11194950</v>
      </c>
      <c r="J22" s="269">
        <f t="shared" si="2"/>
        <v>11188580</v>
      </c>
      <c r="K22" s="269">
        <f t="shared" si="2"/>
        <v>11236400</v>
      </c>
      <c r="M22" s="272"/>
    </row>
    <row r="23" spans="1:13" ht="15.75" thickTop="1" x14ac:dyDescent="0.45">
      <c r="A23" s="413" t="s">
        <v>354</v>
      </c>
      <c r="B23" s="68"/>
      <c r="C23" s="415">
        <f t="shared" ref="C23:E23" si="3">(C22-B22)/B22</f>
        <v>2.1826504471123484E-2</v>
      </c>
      <c r="D23" s="415">
        <f t="shared" si="3"/>
        <v>4.7123459974965524E-2</v>
      </c>
      <c r="E23" s="415">
        <f t="shared" si="3"/>
        <v>4.7168252289042201E-2</v>
      </c>
      <c r="F23" s="415">
        <f>(F22-E22)/E22</f>
        <v>5.7278654166893997E-2</v>
      </c>
      <c r="G23" s="415">
        <f t="shared" ref="G23:K23" si="4">(G22-F22)/F22</f>
        <v>-8.248951031985953E-3</v>
      </c>
      <c r="H23" s="415">
        <f t="shared" si="4"/>
        <v>3.695910972098275E-2</v>
      </c>
      <c r="I23" s="415">
        <f t="shared" si="4"/>
        <v>3.8477265146107799E-3</v>
      </c>
      <c r="J23" s="415">
        <f t="shared" si="4"/>
        <v>-5.6900656099401962E-4</v>
      </c>
      <c r="K23" s="416">
        <f t="shared" si="4"/>
        <v>4.2740008115417687E-3</v>
      </c>
      <c r="M23" s="272"/>
    </row>
    <row r="24" spans="1:13" ht="15.4" x14ac:dyDescent="0.45">
      <c r="A24" s="59" t="s">
        <v>25</v>
      </c>
      <c r="B24" s="427"/>
      <c r="C24" s="424"/>
      <c r="D24" s="424"/>
      <c r="E24" s="67"/>
      <c r="F24" s="69"/>
      <c r="G24" s="68"/>
      <c r="H24" s="410"/>
      <c r="I24" s="67"/>
      <c r="J24" s="67"/>
      <c r="K24" s="67"/>
    </row>
    <row r="25" spans="1:13" ht="15.4" x14ac:dyDescent="0.45">
      <c r="A25" s="414" t="s">
        <v>134</v>
      </c>
      <c r="B25" s="63">
        <v>2178687.5100000002</v>
      </c>
      <c r="C25" s="63">
        <v>2110349.9000000004</v>
      </c>
      <c r="D25" s="63">
        <v>2251994.34</v>
      </c>
      <c r="E25" s="411">
        <v>2195488.6199999996</v>
      </c>
      <c r="F25" s="411">
        <v>2256906.0499999993</v>
      </c>
      <c r="G25" s="411">
        <v>2686422.330000001</v>
      </c>
      <c r="H25" s="411">
        <v>3015150</v>
      </c>
      <c r="I25" s="412">
        <v>3144890</v>
      </c>
      <c r="J25" s="412">
        <v>3239240</v>
      </c>
      <c r="K25" s="412">
        <v>3304020</v>
      </c>
    </row>
    <row r="26" spans="1:13" ht="15.4" x14ac:dyDescent="0.45">
      <c r="A26" s="58" t="s">
        <v>135</v>
      </c>
      <c r="B26" s="63">
        <v>762142.59000000043</v>
      </c>
      <c r="C26" s="63">
        <v>789557.49</v>
      </c>
      <c r="D26" s="63">
        <v>843724.76000000013</v>
      </c>
      <c r="E26" s="63">
        <v>842331.75999999978</v>
      </c>
      <c r="F26" s="63">
        <v>840328.68</v>
      </c>
      <c r="G26" s="63">
        <v>885463.3600000001</v>
      </c>
      <c r="H26" s="63">
        <v>1051760</v>
      </c>
      <c r="I26" s="64">
        <v>1092330</v>
      </c>
      <c r="J26" s="64">
        <v>1114180</v>
      </c>
      <c r="K26" s="64">
        <v>1136460</v>
      </c>
    </row>
    <row r="27" spans="1:13" ht="15.4" x14ac:dyDescent="0.45">
      <c r="A27" s="58" t="s">
        <v>136</v>
      </c>
      <c r="B27" s="63">
        <v>91417.49</v>
      </c>
      <c r="C27" s="63">
        <v>53324.14</v>
      </c>
      <c r="D27" s="63">
        <v>85249.73</v>
      </c>
      <c r="E27" s="63">
        <v>65057.020000000004</v>
      </c>
      <c r="F27" s="63">
        <v>56536.549999999996</v>
      </c>
      <c r="G27" s="63">
        <v>117581.96000000002</v>
      </c>
      <c r="H27" s="63">
        <v>117050</v>
      </c>
      <c r="I27" s="64">
        <v>117050</v>
      </c>
      <c r="J27" s="64">
        <v>118220</v>
      </c>
      <c r="K27" s="64">
        <v>119400</v>
      </c>
    </row>
    <row r="28" spans="1:13" ht="15.4" x14ac:dyDescent="0.45">
      <c r="A28" s="58" t="s">
        <v>137</v>
      </c>
      <c r="B28" s="63">
        <v>4382124.12</v>
      </c>
      <c r="C28" s="63">
        <v>4263134.29</v>
      </c>
      <c r="D28" s="63">
        <v>4059583.1500000008</v>
      </c>
      <c r="E28" s="63">
        <v>5072037.2500000009</v>
      </c>
      <c r="F28" s="63">
        <v>4505765.4600000009</v>
      </c>
      <c r="G28" s="63">
        <v>4953330</v>
      </c>
      <c r="H28" s="63">
        <v>5093445</v>
      </c>
      <c r="I28" s="64">
        <v>5303245</v>
      </c>
      <c r="J28" s="64">
        <v>5455980</v>
      </c>
      <c r="K28" s="64">
        <v>5613110</v>
      </c>
    </row>
    <row r="29" spans="1:13" ht="15.4" x14ac:dyDescent="0.45">
      <c r="A29" s="58" t="s">
        <v>138</v>
      </c>
      <c r="B29" s="63">
        <v>0</v>
      </c>
      <c r="C29" s="63">
        <v>11109</v>
      </c>
      <c r="D29" s="63">
        <v>0</v>
      </c>
      <c r="E29" s="63">
        <v>0</v>
      </c>
      <c r="F29" s="63">
        <v>14614.22</v>
      </c>
      <c r="G29" s="63">
        <v>4500</v>
      </c>
      <c r="H29" s="63">
        <v>0</v>
      </c>
      <c r="I29" s="64">
        <v>0</v>
      </c>
      <c r="J29" s="64">
        <v>25000</v>
      </c>
      <c r="K29" s="64">
        <v>25000</v>
      </c>
    </row>
    <row r="30" spans="1:13" ht="15.4" x14ac:dyDescent="0.45">
      <c r="A30" s="58" t="s">
        <v>139</v>
      </c>
      <c r="B30" s="63">
        <v>908817</v>
      </c>
      <c r="C30" s="63">
        <v>832037</v>
      </c>
      <c r="D30" s="63">
        <v>894088</v>
      </c>
      <c r="E30" s="63">
        <v>1221612.31</v>
      </c>
      <c r="F30" s="63">
        <v>626667.92999999993</v>
      </c>
      <c r="G30" s="63">
        <v>728806</v>
      </c>
      <c r="H30" s="63">
        <v>781750</v>
      </c>
      <c r="I30" s="64">
        <v>781750</v>
      </c>
      <c r="J30" s="64">
        <v>781750</v>
      </c>
      <c r="K30" s="64">
        <v>781750</v>
      </c>
    </row>
    <row r="31" spans="1:13" ht="15.4" x14ac:dyDescent="0.45">
      <c r="A31" s="58" t="s">
        <v>140</v>
      </c>
      <c r="B31" s="63">
        <v>781401</v>
      </c>
      <c r="C31" s="63">
        <v>631543</v>
      </c>
      <c r="D31" s="63">
        <v>678504.02000000014</v>
      </c>
      <c r="E31" s="63">
        <v>850845.81</v>
      </c>
      <c r="F31" s="63">
        <v>768430</v>
      </c>
      <c r="G31" s="63">
        <v>595307</v>
      </c>
      <c r="H31" s="63">
        <v>896685</v>
      </c>
      <c r="I31" s="64">
        <v>897335</v>
      </c>
      <c r="J31" s="64">
        <v>915280</v>
      </c>
      <c r="K31" s="64">
        <v>933590</v>
      </c>
    </row>
    <row r="32" spans="1:13" ht="15.75" thickBot="1" x14ac:dyDescent="0.5">
      <c r="A32" s="270" t="s">
        <v>294</v>
      </c>
      <c r="B32" s="63">
        <v>0</v>
      </c>
      <c r="C32" s="63">
        <v>0</v>
      </c>
      <c r="D32" s="63">
        <v>0</v>
      </c>
      <c r="E32" s="63">
        <v>0</v>
      </c>
      <c r="F32" s="63">
        <v>0</v>
      </c>
      <c r="G32" s="63">
        <v>0</v>
      </c>
      <c r="H32" s="63">
        <f>'Budget Calculator'!F58</f>
        <v>1008913</v>
      </c>
      <c r="I32" s="63">
        <f>'Budget Calculator'!G58</f>
        <v>952633</v>
      </c>
      <c r="J32" s="63">
        <f>'Budget Calculator'!H58</f>
        <v>373873</v>
      </c>
      <c r="K32" s="284">
        <f>'Budget Calculator'!I58</f>
        <v>362508</v>
      </c>
    </row>
    <row r="33" spans="1:13" ht="16.149999999999999" thickTop="1" thickBot="1" x14ac:dyDescent="0.5">
      <c r="A33" s="65" t="s">
        <v>38</v>
      </c>
      <c r="B33" s="66">
        <v>9104589.7100000009</v>
      </c>
      <c r="C33" s="66">
        <v>8691054.8200000003</v>
      </c>
      <c r="D33" s="66">
        <v>8813144</v>
      </c>
      <c r="E33" s="66">
        <v>10247372.770000001</v>
      </c>
      <c r="F33" s="66">
        <v>9069248.8900000006</v>
      </c>
      <c r="G33" s="66">
        <v>9971410.6500000022</v>
      </c>
      <c r="H33" s="66">
        <f>SUM(H25:H32)</f>
        <v>11964753</v>
      </c>
      <c r="I33" s="66">
        <f t="shared" ref="I33:K33" si="5">SUM(I25:I32)</f>
        <v>12289233</v>
      </c>
      <c r="J33" s="66">
        <f t="shared" si="5"/>
        <v>12023523</v>
      </c>
      <c r="K33" s="66">
        <f t="shared" si="5"/>
        <v>12275838</v>
      </c>
      <c r="M33" s="272"/>
    </row>
    <row r="34" spans="1:13" ht="15.75" thickTop="1" x14ac:dyDescent="0.45">
      <c r="A34" s="417" t="s">
        <v>355</v>
      </c>
      <c r="B34" s="428"/>
      <c r="C34" s="418">
        <v>-4.5420486059442711E-2</v>
      </c>
      <c r="D34" s="418">
        <v>1.4047682649411674E-2</v>
      </c>
      <c r="E34" s="418">
        <v>0.16273747144038511</v>
      </c>
      <c r="F34" s="418">
        <v>-0.11496838325712637</v>
      </c>
      <c r="G34" s="418">
        <v>9.9474804467517663E-2</v>
      </c>
      <c r="H34" s="418">
        <f t="shared" ref="H34:K34" si="6">(H33-G33)/G33</f>
        <v>0.1999057525526739</v>
      </c>
      <c r="I34" s="418">
        <f t="shared" si="6"/>
        <v>2.7119657213149323E-2</v>
      </c>
      <c r="J34" s="418">
        <f t="shared" si="6"/>
        <v>-2.1621365629571836E-2</v>
      </c>
      <c r="K34" s="419">
        <f t="shared" si="6"/>
        <v>2.0985113930417899E-2</v>
      </c>
    </row>
    <row r="35" spans="1:13" ht="15.75" thickBot="1" x14ac:dyDescent="0.5">
      <c r="A35" s="417" t="s">
        <v>356</v>
      </c>
      <c r="B35" s="429"/>
      <c r="C35" s="420"/>
      <c r="D35" s="421"/>
      <c r="E35" s="422"/>
      <c r="F35" s="422"/>
      <c r="G35" s="422">
        <f>G33*-$F39</f>
        <v>-249285.26625000007</v>
      </c>
      <c r="H35" s="422">
        <f t="shared" ref="H35:J35" si="7">H33*-$F39</f>
        <v>-299118.82500000001</v>
      </c>
      <c r="I35" s="422">
        <f>I33*-$F39</f>
        <v>-307230.82500000001</v>
      </c>
      <c r="J35" s="422">
        <f t="shared" si="7"/>
        <v>-300588.07500000001</v>
      </c>
      <c r="K35" s="422">
        <f>K33*-$F39</f>
        <v>-306895.95</v>
      </c>
    </row>
    <row r="36" spans="1:13" ht="16.149999999999999" thickTop="1" thickBot="1" x14ac:dyDescent="0.5">
      <c r="A36" s="70" t="s">
        <v>31</v>
      </c>
      <c r="B36" s="97">
        <v>2520643.799999997</v>
      </c>
      <c r="C36" s="97">
        <v>3183348.4499999974</v>
      </c>
      <c r="D36" s="97">
        <v>4164745.4299999978</v>
      </c>
      <c r="E36" s="97">
        <v>4393916.0199999996</v>
      </c>
      <c r="F36" s="97">
        <v>6168679.8599999994</v>
      </c>
      <c r="G36" s="97">
        <f>G4+G22-G33-G35</f>
        <v>7201115.4762499975</v>
      </c>
      <c r="H36" s="97">
        <f t="shared" ref="H36:K36" si="8">H4+H22-H33-H35</f>
        <v>6687521.3012499968</v>
      </c>
      <c r="I36" s="97">
        <f t="shared" si="8"/>
        <v>5900469.126249996</v>
      </c>
      <c r="J36" s="97">
        <f t="shared" si="8"/>
        <v>5366114.2012499953</v>
      </c>
      <c r="K36" s="97">
        <f t="shared" si="8"/>
        <v>4633572.1512499945</v>
      </c>
    </row>
    <row r="37" spans="1:13" ht="15.75" thickTop="1" x14ac:dyDescent="0.45">
      <c r="A37" s="283"/>
      <c r="B37" s="206"/>
      <c r="C37" s="206"/>
      <c r="D37" s="206"/>
      <c r="E37" s="206"/>
      <c r="F37" s="206"/>
      <c r="G37" s="206"/>
      <c r="H37" s="206"/>
      <c r="I37" s="206"/>
      <c r="J37" s="206"/>
      <c r="K37" s="206"/>
    </row>
    <row r="38" spans="1:13" ht="15.4" x14ac:dyDescent="0.45">
      <c r="A38" s="273"/>
      <c r="B38" s="206"/>
      <c r="C38" s="206"/>
      <c r="D38" s="206"/>
      <c r="E38" s="206"/>
      <c r="F38" s="206"/>
      <c r="G38" s="206"/>
      <c r="H38" s="206"/>
      <c r="I38" s="206"/>
      <c r="J38" s="206"/>
      <c r="K38" s="206"/>
    </row>
    <row r="39" spans="1:13" ht="15.4" x14ac:dyDescent="0.45">
      <c r="A39" s="206" t="s">
        <v>356</v>
      </c>
      <c r="B39" s="206"/>
      <c r="C39" s="206"/>
      <c r="D39" s="206"/>
      <c r="E39" s="52"/>
      <c r="F39" s="423">
        <v>2.5000000000000001E-2</v>
      </c>
      <c r="G39" s="206"/>
      <c r="H39" s="206"/>
      <c r="I39" s="206"/>
      <c r="J39" s="206"/>
      <c r="K39" s="206"/>
    </row>
  </sheetData>
  <mergeCells count="1">
    <mergeCell ref="A1:K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3"/>
  <sheetViews>
    <sheetView workbookViewId="0">
      <selection activeCell="J6" sqref="J6"/>
    </sheetView>
  </sheetViews>
  <sheetFormatPr defaultColWidth="9.1328125" defaultRowHeight="11.65" x14ac:dyDescent="0.35"/>
  <cols>
    <col min="1" max="1" width="33.3984375" style="322" customWidth="1"/>
    <col min="2" max="2" width="10.1328125" style="322" customWidth="1"/>
    <col min="3" max="3" width="12.59765625" style="322" customWidth="1"/>
    <col min="4" max="8" width="9" style="322" customWidth="1"/>
    <col min="9" max="9" width="7.3984375" style="322" customWidth="1"/>
    <col min="10" max="10" width="9.1328125" style="322"/>
    <col min="11" max="11" width="16.59765625" style="329" bestFit="1" customWidth="1"/>
    <col min="12" max="12" width="9.86328125" style="322" customWidth="1"/>
    <col min="13" max="13" width="38" style="322" bestFit="1" customWidth="1"/>
    <col min="14" max="16384" width="9.1328125" style="322"/>
  </cols>
  <sheetData>
    <row r="1" spans="1:17" s="288" customFormat="1" ht="17.649999999999999" x14ac:dyDescent="0.5">
      <c r="A1" s="487" t="s">
        <v>150</v>
      </c>
      <c r="B1" s="488"/>
      <c r="C1" s="488"/>
      <c r="D1" s="488"/>
      <c r="E1" s="488"/>
      <c r="F1" s="488"/>
      <c r="G1" s="488"/>
      <c r="H1" s="489"/>
      <c r="K1" s="325"/>
    </row>
    <row r="2" spans="1:17" s="288" customFormat="1" ht="24.75" customHeight="1" x14ac:dyDescent="0.5">
      <c r="A2" s="289" t="s">
        <v>151</v>
      </c>
      <c r="B2" s="490" t="s">
        <v>237</v>
      </c>
      <c r="C2" s="491"/>
      <c r="D2" s="491"/>
      <c r="E2" s="492"/>
      <c r="F2" s="493" t="s">
        <v>153</v>
      </c>
      <c r="G2" s="494"/>
      <c r="H2" s="290">
        <v>1</v>
      </c>
      <c r="K2" s="325"/>
    </row>
    <row r="3" spans="1:17" s="292" customFormat="1" ht="57" customHeight="1" x14ac:dyDescent="0.45">
      <c r="A3" s="291" t="s">
        <v>154</v>
      </c>
      <c r="B3" s="495" t="s">
        <v>255</v>
      </c>
      <c r="C3" s="496"/>
      <c r="D3" s="496"/>
      <c r="E3" s="496"/>
      <c r="F3" s="496"/>
      <c r="G3" s="496"/>
      <c r="H3" s="497"/>
      <c r="K3" s="326"/>
    </row>
    <row r="4" spans="1:17" s="292" customFormat="1" ht="15.4" x14ac:dyDescent="0.45">
      <c r="A4" s="293" t="s">
        <v>155</v>
      </c>
      <c r="B4" s="498" t="s">
        <v>54</v>
      </c>
      <c r="C4" s="499"/>
      <c r="D4" s="499"/>
      <c r="E4" s="500"/>
      <c r="F4" s="294"/>
      <c r="G4" s="501" t="s">
        <v>156</v>
      </c>
      <c r="H4" s="502"/>
      <c r="K4" s="326"/>
    </row>
    <row r="5" spans="1:17" s="292" customFormat="1" ht="15.75" customHeight="1" x14ac:dyDescent="0.45">
      <c r="A5" s="293" t="s">
        <v>157</v>
      </c>
      <c r="B5" s="498" t="s">
        <v>54</v>
      </c>
      <c r="C5" s="499"/>
      <c r="D5" s="499"/>
      <c r="E5" s="500"/>
      <c r="F5" s="295" t="s">
        <v>159</v>
      </c>
      <c r="G5" s="503"/>
      <c r="H5" s="504"/>
      <c r="K5" s="326"/>
    </row>
    <row r="6" spans="1:17" s="292" customFormat="1" ht="15.4" x14ac:dyDescent="0.45">
      <c r="A6" s="293" t="s">
        <v>160</v>
      </c>
      <c r="B6" s="498" t="s">
        <v>248</v>
      </c>
      <c r="C6" s="499"/>
      <c r="D6" s="499"/>
      <c r="E6" s="500"/>
      <c r="F6" s="294"/>
      <c r="G6" s="505"/>
      <c r="H6" s="506"/>
      <c r="J6" s="324" t="s">
        <v>236</v>
      </c>
      <c r="K6" s="326"/>
    </row>
    <row r="7" spans="1:17" s="292" customFormat="1" ht="15.4" x14ac:dyDescent="0.45">
      <c r="A7" s="296" t="s">
        <v>162</v>
      </c>
      <c r="B7" s="498" t="s">
        <v>256</v>
      </c>
      <c r="C7" s="499"/>
      <c r="D7" s="499"/>
      <c r="E7" s="499"/>
      <c r="F7" s="499"/>
      <c r="G7" s="499"/>
      <c r="H7" s="500"/>
      <c r="K7" s="326"/>
    </row>
    <row r="8" spans="1:17" s="292" customFormat="1" ht="15.4" x14ac:dyDescent="0.45">
      <c r="A8" s="296" t="s">
        <v>163</v>
      </c>
      <c r="B8" s="498"/>
      <c r="C8" s="499"/>
      <c r="D8" s="499"/>
      <c r="E8" s="499"/>
      <c r="F8" s="499"/>
      <c r="G8" s="499"/>
      <c r="H8" s="500"/>
      <c r="K8" s="326"/>
    </row>
    <row r="9" spans="1:17" s="292" customFormat="1" ht="15.75" customHeight="1" x14ac:dyDescent="0.45">
      <c r="A9" s="297"/>
      <c r="B9" s="297"/>
      <c r="C9" s="294"/>
      <c r="D9" s="294"/>
      <c r="E9" s="294"/>
      <c r="F9" s="294"/>
      <c r="G9" s="294"/>
      <c r="H9" s="294"/>
      <c r="K9" s="326"/>
    </row>
    <row r="10" spans="1:17" s="292" customFormat="1" ht="14.25" customHeight="1" x14ac:dyDescent="0.45">
      <c r="A10" s="298" t="s">
        <v>164</v>
      </c>
      <c r="B10" s="298"/>
      <c r="C10" s="299" t="s">
        <v>165</v>
      </c>
      <c r="D10" s="294"/>
      <c r="E10" s="509" t="s">
        <v>167</v>
      </c>
      <c r="F10" s="509"/>
      <c r="G10" s="509"/>
      <c r="H10" s="300" t="s">
        <v>233</v>
      </c>
      <c r="K10" s="326"/>
    </row>
    <row r="11" spans="1:17" s="292" customFormat="1" ht="15.75" customHeight="1" x14ac:dyDescent="0.45">
      <c r="A11" s="301" t="s">
        <v>169</v>
      </c>
      <c r="B11" s="298"/>
      <c r="C11" s="299" t="s">
        <v>170</v>
      </c>
      <c r="D11" s="294"/>
      <c r="E11" s="509"/>
      <c r="F11" s="509"/>
      <c r="G11" s="509"/>
      <c r="H11" s="302"/>
      <c r="K11" s="326"/>
    </row>
    <row r="12" spans="1:17" s="292" customFormat="1" ht="15.4" x14ac:dyDescent="0.45">
      <c r="A12" s="301" t="s">
        <v>171</v>
      </c>
      <c r="C12" s="300" t="s">
        <v>233</v>
      </c>
      <c r="D12" s="294"/>
      <c r="E12" s="509"/>
      <c r="F12" s="509"/>
      <c r="G12" s="509"/>
      <c r="H12" s="302"/>
      <c r="K12" s="326"/>
    </row>
    <row r="13" spans="1:17" s="305" customFormat="1" ht="15.4" x14ac:dyDescent="0.45">
      <c r="A13" s="301"/>
      <c r="B13" s="298"/>
      <c r="C13" s="303"/>
      <c r="D13" s="513" t="s">
        <v>301</v>
      </c>
      <c r="E13" s="514"/>
      <c r="F13" s="514"/>
      <c r="G13" s="514"/>
      <c r="H13" s="515"/>
      <c r="I13" s="304"/>
      <c r="K13" s="327"/>
      <c r="Q13" s="292"/>
    </row>
    <row r="14" spans="1:17" s="305" customFormat="1" ht="25.5" x14ac:dyDescent="0.45">
      <c r="A14" s="306" t="s">
        <v>172</v>
      </c>
      <c r="B14" s="318"/>
      <c r="C14" s="308" t="s">
        <v>173</v>
      </c>
      <c r="D14" s="309">
        <v>2023</v>
      </c>
      <c r="E14" s="309">
        <f>D14+1</f>
        <v>2024</v>
      </c>
      <c r="F14" s="309">
        <f>E14+1</f>
        <v>2025</v>
      </c>
      <c r="G14" s="309">
        <f>F14+1</f>
        <v>2026</v>
      </c>
      <c r="H14" s="309">
        <f>G14+1</f>
        <v>2027</v>
      </c>
      <c r="I14" s="304"/>
      <c r="K14" s="327"/>
      <c r="Q14" s="292"/>
    </row>
    <row r="15" spans="1:17" s="305" customFormat="1" ht="14.25" x14ac:dyDescent="0.45">
      <c r="A15" s="507" t="s">
        <v>174</v>
      </c>
      <c r="B15" s="508"/>
      <c r="C15" s="350">
        <v>0</v>
      </c>
      <c r="D15" s="310">
        <v>0</v>
      </c>
      <c r="E15" s="310">
        <f>IF($C$10="On-Going",D15,0)</f>
        <v>0</v>
      </c>
      <c r="F15" s="310">
        <f t="shared" ref="F15:H30" si="0">IF($C$10="On-Going",E15,0)</f>
        <v>0</v>
      </c>
      <c r="G15" s="310">
        <f t="shared" si="0"/>
        <v>0</v>
      </c>
      <c r="H15" s="310">
        <f t="shared" si="0"/>
        <v>0</v>
      </c>
      <c r="I15" s="304"/>
      <c r="K15" s="328"/>
      <c r="L15" s="328"/>
      <c r="M15"/>
      <c r="N15"/>
      <c r="O15"/>
      <c r="P15"/>
      <c r="Q15" s="292"/>
    </row>
    <row r="16" spans="1:17" s="305" customFormat="1" ht="14.25" x14ac:dyDescent="0.45">
      <c r="A16" s="351" t="s">
        <v>175</v>
      </c>
      <c r="B16" s="352"/>
      <c r="C16" s="350">
        <v>0</v>
      </c>
      <c r="D16" s="310">
        <v>0</v>
      </c>
      <c r="E16" s="310">
        <f t="shared" ref="E16:E30" si="1">IF($C$10="On-Going",D16,0)</f>
        <v>0</v>
      </c>
      <c r="F16" s="310">
        <f t="shared" si="0"/>
        <v>0</v>
      </c>
      <c r="G16" s="310">
        <f t="shared" si="0"/>
        <v>0</v>
      </c>
      <c r="H16" s="310">
        <f t="shared" si="0"/>
        <v>0</v>
      </c>
      <c r="I16" s="304"/>
      <c r="K16" s="328"/>
      <c r="L16" s="328"/>
      <c r="M16"/>
      <c r="N16"/>
      <c r="O16"/>
      <c r="P16"/>
      <c r="Q16" s="292"/>
    </row>
    <row r="17" spans="1:17" s="305" customFormat="1" ht="14.25" x14ac:dyDescent="0.45">
      <c r="A17" s="351" t="s">
        <v>176</v>
      </c>
      <c r="B17" s="352"/>
      <c r="C17" s="350">
        <v>0</v>
      </c>
      <c r="D17" s="310">
        <v>0</v>
      </c>
      <c r="E17" s="310">
        <f t="shared" si="1"/>
        <v>0</v>
      </c>
      <c r="F17" s="310">
        <f t="shared" si="0"/>
        <v>0</v>
      </c>
      <c r="G17" s="310">
        <f t="shared" si="0"/>
        <v>0</v>
      </c>
      <c r="H17" s="310">
        <f t="shared" si="0"/>
        <v>0</v>
      </c>
      <c r="I17" s="304"/>
      <c r="K17" s="328"/>
      <c r="L17" s="328"/>
      <c r="M17"/>
      <c r="N17"/>
      <c r="O17"/>
      <c r="P17"/>
      <c r="Q17" s="292"/>
    </row>
    <row r="18" spans="1:17" s="305" customFormat="1" ht="14.25" x14ac:dyDescent="0.45">
      <c r="A18" s="351" t="s">
        <v>177</v>
      </c>
      <c r="B18" s="352"/>
      <c r="C18" s="350">
        <v>0</v>
      </c>
      <c r="D18" s="310">
        <v>0</v>
      </c>
      <c r="E18" s="310">
        <f t="shared" si="1"/>
        <v>0</v>
      </c>
      <c r="F18" s="310">
        <f t="shared" si="0"/>
        <v>0</v>
      </c>
      <c r="G18" s="310">
        <f t="shared" si="0"/>
        <v>0</v>
      </c>
      <c r="H18" s="310">
        <f t="shared" si="0"/>
        <v>0</v>
      </c>
      <c r="I18" s="304"/>
      <c r="K18" s="328"/>
      <c r="L18" s="328"/>
      <c r="M18"/>
      <c r="N18"/>
      <c r="O18"/>
      <c r="P18"/>
      <c r="Q18" s="292"/>
    </row>
    <row r="19" spans="1:17" s="305" customFormat="1" ht="14.25" x14ac:dyDescent="0.45">
      <c r="A19" s="351" t="s">
        <v>178</v>
      </c>
      <c r="B19" s="352"/>
      <c r="C19" s="350">
        <v>4000</v>
      </c>
      <c r="D19" s="310">
        <v>500</v>
      </c>
      <c r="E19" s="310">
        <f t="shared" si="1"/>
        <v>500</v>
      </c>
      <c r="F19" s="310">
        <f t="shared" si="0"/>
        <v>500</v>
      </c>
      <c r="G19" s="310">
        <f t="shared" si="0"/>
        <v>500</v>
      </c>
      <c r="H19" s="310">
        <f t="shared" si="0"/>
        <v>500</v>
      </c>
      <c r="I19" s="304"/>
      <c r="K19" s="328"/>
      <c r="L19" s="328"/>
      <c r="M19"/>
      <c r="N19"/>
      <c r="O19"/>
      <c r="P19"/>
      <c r="Q19" s="292"/>
    </row>
    <row r="20" spans="1:17" s="305" customFormat="1" ht="14.25" x14ac:dyDescent="0.45">
      <c r="A20" s="351" t="s">
        <v>179</v>
      </c>
      <c r="B20" s="352"/>
      <c r="C20" s="350">
        <v>0</v>
      </c>
      <c r="D20" s="310">
        <v>0</v>
      </c>
      <c r="E20" s="310">
        <f t="shared" si="1"/>
        <v>0</v>
      </c>
      <c r="F20" s="310">
        <f t="shared" si="0"/>
        <v>0</v>
      </c>
      <c r="G20" s="310">
        <f t="shared" si="0"/>
        <v>0</v>
      </c>
      <c r="H20" s="310">
        <f t="shared" si="0"/>
        <v>0</v>
      </c>
      <c r="I20" s="304"/>
      <c r="K20" s="328"/>
      <c r="L20" s="328"/>
      <c r="M20"/>
      <c r="N20"/>
      <c r="O20"/>
      <c r="P20"/>
    </row>
    <row r="21" spans="1:17" s="305" customFormat="1" ht="14.25" x14ac:dyDescent="0.45">
      <c r="A21" s="351" t="s">
        <v>180</v>
      </c>
      <c r="B21" s="352"/>
      <c r="C21" s="350">
        <v>0</v>
      </c>
      <c r="D21" s="310">
        <v>0</v>
      </c>
      <c r="E21" s="310">
        <f t="shared" si="1"/>
        <v>0</v>
      </c>
      <c r="F21" s="310">
        <f t="shared" si="0"/>
        <v>0</v>
      </c>
      <c r="G21" s="310">
        <f t="shared" si="0"/>
        <v>0</v>
      </c>
      <c r="H21" s="310">
        <f t="shared" si="0"/>
        <v>0</v>
      </c>
      <c r="I21" s="304"/>
      <c r="K21" s="328"/>
      <c r="L21" s="328"/>
      <c r="M21"/>
      <c r="N21"/>
      <c r="O21"/>
      <c r="P21"/>
    </row>
    <row r="22" spans="1:17" s="305" customFormat="1" ht="14.25" x14ac:dyDescent="0.45">
      <c r="A22" s="351" t="s">
        <v>181</v>
      </c>
      <c r="B22" s="352"/>
      <c r="C22" s="350">
        <v>4300</v>
      </c>
      <c r="D22" s="310">
        <v>2000</v>
      </c>
      <c r="E22" s="310">
        <f t="shared" si="1"/>
        <v>2000</v>
      </c>
      <c r="F22" s="310">
        <f t="shared" si="0"/>
        <v>2000</v>
      </c>
      <c r="G22" s="310">
        <f t="shared" si="0"/>
        <v>2000</v>
      </c>
      <c r="H22" s="310">
        <f t="shared" si="0"/>
        <v>2000</v>
      </c>
      <c r="I22" s="304"/>
      <c r="K22" s="328"/>
      <c r="L22" s="328"/>
      <c r="M22"/>
      <c r="N22"/>
      <c r="O22"/>
      <c r="P22"/>
    </row>
    <row r="23" spans="1:17" s="305" customFormat="1" ht="14.25" x14ac:dyDescent="0.45">
      <c r="A23" s="351" t="s">
        <v>182</v>
      </c>
      <c r="B23" s="352"/>
      <c r="C23" s="350">
        <v>0</v>
      </c>
      <c r="D23" s="310">
        <v>0</v>
      </c>
      <c r="E23" s="310">
        <f t="shared" si="1"/>
        <v>0</v>
      </c>
      <c r="F23" s="310">
        <f t="shared" si="0"/>
        <v>0</v>
      </c>
      <c r="G23" s="310">
        <f t="shared" si="0"/>
        <v>0</v>
      </c>
      <c r="H23" s="310">
        <f t="shared" si="0"/>
        <v>0</v>
      </c>
      <c r="I23" s="304"/>
      <c r="K23" s="328"/>
      <c r="L23" s="328"/>
      <c r="M23"/>
      <c r="N23"/>
      <c r="O23"/>
      <c r="P23"/>
    </row>
    <row r="24" spans="1:17" s="305" customFormat="1" ht="14.25" x14ac:dyDescent="0.45">
      <c r="A24" s="351" t="s">
        <v>183</v>
      </c>
      <c r="B24" s="352"/>
      <c r="C24" s="350">
        <v>0</v>
      </c>
      <c r="D24" s="310">
        <v>0</v>
      </c>
      <c r="E24" s="310">
        <f t="shared" si="1"/>
        <v>0</v>
      </c>
      <c r="F24" s="310">
        <f t="shared" si="0"/>
        <v>0</v>
      </c>
      <c r="G24" s="310">
        <f t="shared" si="0"/>
        <v>0</v>
      </c>
      <c r="H24" s="310">
        <f t="shared" si="0"/>
        <v>0</v>
      </c>
      <c r="I24" s="304"/>
      <c r="K24" s="328"/>
      <c r="L24" s="328"/>
      <c r="M24"/>
      <c r="N24"/>
      <c r="O24"/>
      <c r="P24"/>
    </row>
    <row r="25" spans="1:17" s="305" customFormat="1" ht="14.25" x14ac:dyDescent="0.45">
      <c r="A25" s="351" t="s">
        <v>184</v>
      </c>
      <c r="B25" s="352"/>
      <c r="C25" s="350">
        <v>0</v>
      </c>
      <c r="D25" s="310">
        <v>0</v>
      </c>
      <c r="E25" s="310">
        <f t="shared" si="1"/>
        <v>0</v>
      </c>
      <c r="F25" s="310">
        <f t="shared" si="0"/>
        <v>0</v>
      </c>
      <c r="G25" s="310">
        <f t="shared" si="0"/>
        <v>0</v>
      </c>
      <c r="H25" s="310">
        <f t="shared" si="0"/>
        <v>0</v>
      </c>
      <c r="K25" s="328"/>
      <c r="L25" s="328"/>
      <c r="M25"/>
      <c r="N25"/>
      <c r="O25"/>
      <c r="P25"/>
    </row>
    <row r="26" spans="1:17" s="305" customFormat="1" ht="14.25" x14ac:dyDescent="0.45">
      <c r="A26" s="507" t="s">
        <v>185</v>
      </c>
      <c r="B26" s="508"/>
      <c r="C26" s="350">
        <v>0</v>
      </c>
      <c r="D26" s="310">
        <v>0</v>
      </c>
      <c r="E26" s="310">
        <f t="shared" si="1"/>
        <v>0</v>
      </c>
      <c r="F26" s="310">
        <f t="shared" si="0"/>
        <v>0</v>
      </c>
      <c r="G26" s="310">
        <f t="shared" si="0"/>
        <v>0</v>
      </c>
      <c r="H26" s="310">
        <f t="shared" si="0"/>
        <v>0</v>
      </c>
      <c r="K26" s="328"/>
      <c r="L26" s="328"/>
      <c r="M26"/>
      <c r="N26"/>
      <c r="O26"/>
      <c r="P26"/>
    </row>
    <row r="27" spans="1:17" s="305" customFormat="1" ht="14.25" x14ac:dyDescent="0.45">
      <c r="A27" s="507" t="s">
        <v>186</v>
      </c>
      <c r="B27" s="508"/>
      <c r="C27" s="350">
        <v>0</v>
      </c>
      <c r="D27" s="310">
        <v>0</v>
      </c>
      <c r="E27" s="310">
        <f t="shared" si="1"/>
        <v>0</v>
      </c>
      <c r="F27" s="310">
        <f t="shared" si="0"/>
        <v>0</v>
      </c>
      <c r="G27" s="310">
        <f t="shared" si="0"/>
        <v>0</v>
      </c>
      <c r="H27" s="310">
        <f t="shared" si="0"/>
        <v>0</v>
      </c>
      <c r="K27" s="328"/>
      <c r="L27" s="328"/>
      <c r="M27"/>
      <c r="N27"/>
      <c r="O27"/>
      <c r="P27"/>
    </row>
    <row r="28" spans="1:17" s="305" customFormat="1" ht="14.25" x14ac:dyDescent="0.45">
      <c r="A28" s="507" t="s">
        <v>257</v>
      </c>
      <c r="B28" s="508"/>
      <c r="C28" s="350">
        <v>1000</v>
      </c>
      <c r="D28" s="310">
        <v>2000</v>
      </c>
      <c r="E28" s="310">
        <f t="shared" si="1"/>
        <v>2000</v>
      </c>
      <c r="F28" s="310">
        <f t="shared" si="0"/>
        <v>2000</v>
      </c>
      <c r="G28" s="310">
        <f t="shared" si="0"/>
        <v>2000</v>
      </c>
      <c r="H28" s="310">
        <f t="shared" si="0"/>
        <v>2000</v>
      </c>
      <c r="K28" s="328"/>
      <c r="L28" s="328"/>
      <c r="M28"/>
      <c r="N28"/>
      <c r="O28"/>
      <c r="P28"/>
    </row>
    <row r="29" spans="1:17" s="305" customFormat="1" ht="14.25" x14ac:dyDescent="0.45">
      <c r="A29" s="507" t="s">
        <v>188</v>
      </c>
      <c r="B29" s="508"/>
      <c r="C29" s="350">
        <v>0</v>
      </c>
      <c r="D29" s="310">
        <v>0</v>
      </c>
      <c r="E29" s="310">
        <f t="shared" si="1"/>
        <v>0</v>
      </c>
      <c r="F29" s="310">
        <f t="shared" si="0"/>
        <v>0</v>
      </c>
      <c r="G29" s="310">
        <f t="shared" si="0"/>
        <v>0</v>
      </c>
      <c r="H29" s="310">
        <f t="shared" si="0"/>
        <v>0</v>
      </c>
      <c r="K29" s="328"/>
      <c r="L29" s="328"/>
      <c r="M29"/>
      <c r="N29"/>
      <c r="O29"/>
      <c r="P29"/>
    </row>
    <row r="30" spans="1:17" s="305" customFormat="1" ht="14.25" x14ac:dyDescent="0.45">
      <c r="A30" s="507" t="s">
        <v>189</v>
      </c>
      <c r="B30" s="508"/>
      <c r="C30" s="350">
        <v>5000</v>
      </c>
      <c r="D30" s="310">
        <v>2200</v>
      </c>
      <c r="E30" s="310">
        <f t="shared" si="1"/>
        <v>2200</v>
      </c>
      <c r="F30" s="310">
        <f t="shared" si="0"/>
        <v>2200</v>
      </c>
      <c r="G30" s="310">
        <f t="shared" si="0"/>
        <v>2200</v>
      </c>
      <c r="H30" s="310">
        <f t="shared" si="0"/>
        <v>2200</v>
      </c>
      <c r="K30" s="328"/>
      <c r="L30" s="328"/>
      <c r="M30"/>
      <c r="N30"/>
      <c r="O30"/>
      <c r="P30"/>
    </row>
    <row r="31" spans="1:17" s="305" customFormat="1" ht="14.25" x14ac:dyDescent="0.45">
      <c r="A31" s="311" t="s">
        <v>193</v>
      </c>
      <c r="B31" s="312"/>
      <c r="C31" s="313"/>
      <c r="D31" s="313">
        <f>SUM(D15:D30)</f>
        <v>6700</v>
      </c>
      <c r="E31" s="313">
        <f>SUM(E15:E30)</f>
        <v>6700</v>
      </c>
      <c r="F31" s="313">
        <f>SUM(F15:F30)</f>
        <v>6700</v>
      </c>
      <c r="G31" s="313">
        <f>SUM(G15:G30)</f>
        <v>6700</v>
      </c>
      <c r="H31" s="313">
        <f>SUM(H15:H30)</f>
        <v>6700</v>
      </c>
      <c r="K31" s="328"/>
      <c r="L31" s="328"/>
      <c r="M31"/>
      <c r="N31"/>
      <c r="O31"/>
      <c r="P31"/>
    </row>
    <row r="32" spans="1:17" s="305" customFormat="1" ht="14.25" x14ac:dyDescent="0.45">
      <c r="A32" s="314"/>
      <c r="B32" s="314"/>
      <c r="C32" s="315"/>
      <c r="D32" s="315"/>
      <c r="E32" s="315"/>
      <c r="F32" s="315"/>
      <c r="G32" s="315"/>
      <c r="H32" s="315"/>
      <c r="K32" s="328"/>
      <c r="L32" s="328"/>
      <c r="M32"/>
      <c r="N32"/>
      <c r="O32"/>
      <c r="P32"/>
    </row>
    <row r="33" spans="1:16" s="305" customFormat="1" ht="14.25" x14ac:dyDescent="0.45">
      <c r="A33" s="516" t="s">
        <v>304</v>
      </c>
      <c r="B33" s="516"/>
      <c r="C33" s="516"/>
      <c r="D33" s="313">
        <f>$C$31+D31</f>
        <v>6700</v>
      </c>
      <c r="E33" s="313">
        <f>IF($C$10="One-Time",0,$C$31+E31)</f>
        <v>6700</v>
      </c>
      <c r="F33" s="313">
        <f>IF($C$10="One-Time",0,$C$31+F31)</f>
        <v>6700</v>
      </c>
      <c r="G33" s="313">
        <f>IF($C$10="One-Time",0,$C$31+G31)</f>
        <v>6700</v>
      </c>
      <c r="H33" s="313">
        <f>IF($C$10="One-Time",0,$C$31+H31)</f>
        <v>6700</v>
      </c>
      <c r="K33" s="328"/>
      <c r="L33" s="328"/>
      <c r="M33"/>
      <c r="N33"/>
      <c r="O33"/>
      <c r="P33"/>
    </row>
    <row r="34" spans="1:16" s="305" customFormat="1" ht="14.25" x14ac:dyDescent="0.45">
      <c r="A34" s="316"/>
      <c r="B34" s="539"/>
      <c r="C34" s="539"/>
      <c r="D34" s="539"/>
      <c r="E34" s="317"/>
      <c r="F34" s="317"/>
      <c r="G34" s="317"/>
      <c r="H34" s="317"/>
      <c r="K34" s="328"/>
      <c r="L34" s="328"/>
      <c r="M34"/>
      <c r="N34"/>
      <c r="O34"/>
      <c r="P34"/>
    </row>
    <row r="35" spans="1:16" s="305" customFormat="1" ht="14.25" x14ac:dyDescent="0.45">
      <c r="A35" s="484" t="s">
        <v>302</v>
      </c>
      <c r="B35" s="485"/>
      <c r="C35" s="486"/>
      <c r="D35" s="309">
        <f>D14</f>
        <v>2023</v>
      </c>
      <c r="E35" s="309">
        <f>D35+1</f>
        <v>2024</v>
      </c>
      <c r="F35" s="309">
        <f>E35+1</f>
        <v>2025</v>
      </c>
      <c r="G35" s="309">
        <f>F35+1</f>
        <v>2026</v>
      </c>
      <c r="H35" s="309">
        <f>G35+1</f>
        <v>2027</v>
      </c>
      <c r="K35" s="328"/>
      <c r="L35" s="328"/>
      <c r="M35"/>
      <c r="N35"/>
      <c r="O35"/>
      <c r="P35"/>
    </row>
    <row r="36" spans="1:16" s="305" customFormat="1" ht="14.25" x14ac:dyDescent="0.45">
      <c r="A36" s="510" t="s">
        <v>194</v>
      </c>
      <c r="B36" s="511"/>
      <c r="C36" s="512"/>
      <c r="D36" s="310">
        <v>6700</v>
      </c>
      <c r="E36" s="310">
        <v>6700</v>
      </c>
      <c r="F36" s="310">
        <v>6700</v>
      </c>
      <c r="G36" s="310">
        <v>6700</v>
      </c>
      <c r="H36" s="310">
        <v>6700</v>
      </c>
      <c r="K36" s="328"/>
      <c r="L36" s="328"/>
      <c r="M36"/>
      <c r="N36"/>
      <c r="O36"/>
      <c r="P36"/>
    </row>
    <row r="37" spans="1:16" s="305" customFormat="1" ht="12.75" customHeight="1" x14ac:dyDescent="0.45">
      <c r="A37" s="510" t="s">
        <v>195</v>
      </c>
      <c r="B37" s="511"/>
      <c r="C37" s="512"/>
      <c r="D37" s="310">
        <v>0</v>
      </c>
      <c r="E37" s="310">
        <v>0</v>
      </c>
      <c r="F37" s="310">
        <v>0</v>
      </c>
      <c r="G37" s="310">
        <v>0</v>
      </c>
      <c r="H37" s="310">
        <v>0</v>
      </c>
      <c r="K37" s="328"/>
      <c r="L37" s="328"/>
      <c r="M37"/>
    </row>
    <row r="38" spans="1:16" s="305" customFormat="1" ht="14.25" x14ac:dyDescent="0.45">
      <c r="A38" s="510" t="s">
        <v>196</v>
      </c>
      <c r="B38" s="511"/>
      <c r="C38" s="512"/>
      <c r="D38" s="310">
        <v>0</v>
      </c>
      <c r="E38" s="310">
        <v>0</v>
      </c>
      <c r="F38" s="310">
        <v>0</v>
      </c>
      <c r="G38" s="310">
        <v>0</v>
      </c>
      <c r="H38" s="310">
        <v>0</v>
      </c>
      <c r="K38" s="328"/>
      <c r="L38" s="328"/>
      <c r="M38"/>
    </row>
    <row r="39" spans="1:16" s="305" customFormat="1" ht="14.25" x14ac:dyDescent="0.45">
      <c r="A39" s="510" t="s">
        <v>197</v>
      </c>
      <c r="B39" s="511"/>
      <c r="C39" s="512"/>
      <c r="D39" s="310">
        <v>0</v>
      </c>
      <c r="E39" s="310">
        <v>0</v>
      </c>
      <c r="F39" s="310">
        <v>0</v>
      </c>
      <c r="G39" s="310">
        <v>0</v>
      </c>
      <c r="H39" s="310">
        <v>0</v>
      </c>
      <c r="K39" s="328"/>
      <c r="L39" s="328"/>
      <c r="M39"/>
    </row>
    <row r="40" spans="1:16" s="305" customFormat="1" ht="14.25" x14ac:dyDescent="0.45">
      <c r="A40" s="510" t="s">
        <v>198</v>
      </c>
      <c r="B40" s="511"/>
      <c r="C40" s="512"/>
      <c r="D40" s="310">
        <v>0</v>
      </c>
      <c r="E40" s="310">
        <v>0</v>
      </c>
      <c r="F40" s="310">
        <v>0</v>
      </c>
      <c r="G40" s="310">
        <v>0</v>
      </c>
      <c r="H40" s="310">
        <v>0</v>
      </c>
      <c r="K40" s="328"/>
      <c r="L40" s="328"/>
      <c r="M40"/>
    </row>
    <row r="41" spans="1:16" s="305" customFormat="1" ht="14.25" x14ac:dyDescent="0.45">
      <c r="A41" s="484" t="s">
        <v>6</v>
      </c>
      <c r="B41" s="485"/>
      <c r="C41" s="486"/>
      <c r="D41" s="319">
        <f>IF(SUM(D36:D40)=D31,SUM(D36:D40),"Error")</f>
        <v>6700</v>
      </c>
      <c r="E41" s="319">
        <f>IF(SUM(E36:E40)=E31,SUM(E36:E40),"Error")</f>
        <v>6700</v>
      </c>
      <c r="F41" s="319">
        <f>IF(SUM(F36:F40)=F31,SUM(F36:F40),"Error")</f>
        <v>6700</v>
      </c>
      <c r="G41" s="319">
        <f>IF(SUM(G36:G40)=G31,SUM(G36:G40),"Error")</f>
        <v>6700</v>
      </c>
      <c r="H41" s="319">
        <f>IF(SUM(H36:H40)=H31,SUM(H36:H40),"Error")</f>
        <v>6700</v>
      </c>
      <c r="K41" s="328"/>
      <c r="L41" s="328"/>
      <c r="M41"/>
    </row>
    <row r="42" spans="1:16" s="305" customFormat="1" ht="13.15" x14ac:dyDescent="0.4">
      <c r="K42" s="327"/>
    </row>
    <row r="43" spans="1:16" s="305" customFormat="1" ht="13.15" x14ac:dyDescent="0.4">
      <c r="K43" s="327"/>
    </row>
    <row r="44" spans="1:16" s="305" customFormat="1" ht="13.15" x14ac:dyDescent="0.4">
      <c r="K44" s="327"/>
    </row>
    <row r="45" spans="1:16" s="305" customFormat="1" ht="13.15" x14ac:dyDescent="0.4">
      <c r="K45" s="327"/>
    </row>
    <row r="46" spans="1:16" s="305" customFormat="1" ht="13.15" x14ac:dyDescent="0.4">
      <c r="K46" s="327"/>
    </row>
    <row r="47" spans="1:16" s="305" customFormat="1" ht="13.15" x14ac:dyDescent="0.4">
      <c r="K47" s="327"/>
    </row>
    <row r="48" spans="1:16" s="305" customFormat="1" ht="14.25" x14ac:dyDescent="0.45">
      <c r="A48" s="320" t="s">
        <v>97</v>
      </c>
      <c r="B48" s="321" t="s">
        <v>156</v>
      </c>
      <c r="H48" s="305">
        <v>1</v>
      </c>
      <c r="K48" s="327"/>
    </row>
    <row r="49" spans="1:11" s="305" customFormat="1" ht="14.25" x14ac:dyDescent="0.45">
      <c r="A49" s="320" t="s">
        <v>199</v>
      </c>
      <c r="B49" s="321" t="s">
        <v>200</v>
      </c>
      <c r="H49" s="305">
        <v>2</v>
      </c>
      <c r="K49" s="327"/>
    </row>
    <row r="50" spans="1:11" s="305" customFormat="1" ht="14.25" x14ac:dyDescent="0.45">
      <c r="A50" s="320" t="s">
        <v>201</v>
      </c>
      <c r="B50" s="321" t="s">
        <v>202</v>
      </c>
      <c r="H50" s="305">
        <v>3</v>
      </c>
      <c r="K50" s="327"/>
    </row>
    <row r="51" spans="1:11" s="305" customFormat="1" ht="14.25" x14ac:dyDescent="0.45">
      <c r="A51" s="320" t="s">
        <v>203</v>
      </c>
      <c r="B51" s="321" t="s">
        <v>204</v>
      </c>
      <c r="H51" s="305">
        <v>4</v>
      </c>
      <c r="K51" s="327"/>
    </row>
    <row r="52" spans="1:11" s="305" customFormat="1" ht="14.25" x14ac:dyDescent="0.45">
      <c r="A52" s="320" t="s">
        <v>205</v>
      </c>
      <c r="B52" s="321" t="s">
        <v>206</v>
      </c>
      <c r="H52" s="305">
        <v>5</v>
      </c>
      <c r="K52" s="327"/>
    </row>
    <row r="53" spans="1:11" s="305" customFormat="1" ht="14.25" x14ac:dyDescent="0.45">
      <c r="A53" s="320" t="s">
        <v>207</v>
      </c>
      <c r="B53" s="321" t="s">
        <v>208</v>
      </c>
      <c r="H53" s="305">
        <v>6</v>
      </c>
      <c r="K53" s="327"/>
    </row>
    <row r="54" spans="1:11" s="305" customFormat="1" ht="14.25" x14ac:dyDescent="0.45">
      <c r="A54" s="320">
        <v>130</v>
      </c>
      <c r="B54" s="321" t="s">
        <v>209</v>
      </c>
      <c r="H54" s="305">
        <v>7</v>
      </c>
      <c r="K54" s="327"/>
    </row>
    <row r="55" spans="1:11" s="305" customFormat="1" ht="14.25" x14ac:dyDescent="0.45">
      <c r="A55" s="320" t="s">
        <v>210</v>
      </c>
      <c r="B55" s="321" t="s">
        <v>211</v>
      </c>
      <c r="H55" s="305">
        <v>8</v>
      </c>
      <c r="K55" s="327"/>
    </row>
    <row r="56" spans="1:11" s="305" customFormat="1" ht="14.25" x14ac:dyDescent="0.45">
      <c r="A56" s="320" t="s">
        <v>212</v>
      </c>
      <c r="B56" s="321" t="s">
        <v>24</v>
      </c>
      <c r="H56" s="305">
        <v>9</v>
      </c>
      <c r="K56" s="327"/>
    </row>
    <row r="57" spans="1:11" s="305" customFormat="1" ht="14.25" x14ac:dyDescent="0.45">
      <c r="A57" s="320">
        <v>305</v>
      </c>
      <c r="B57" s="321" t="s">
        <v>213</v>
      </c>
      <c r="H57" s="305">
        <v>10</v>
      </c>
      <c r="K57" s="327"/>
    </row>
    <row r="58" spans="1:11" s="305" customFormat="1" ht="14.25" x14ac:dyDescent="0.45">
      <c r="A58" s="320">
        <v>310</v>
      </c>
      <c r="B58" s="321" t="s">
        <v>214</v>
      </c>
      <c r="H58" s="305">
        <v>11</v>
      </c>
      <c r="K58" s="327"/>
    </row>
    <row r="59" spans="1:11" s="305" customFormat="1" ht="14.25" x14ac:dyDescent="0.45">
      <c r="A59" s="320" t="s">
        <v>215</v>
      </c>
      <c r="B59" s="321" t="s">
        <v>216</v>
      </c>
      <c r="H59" s="305">
        <v>12</v>
      </c>
      <c r="K59" s="327"/>
    </row>
    <row r="60" spans="1:11" s="305" customFormat="1" ht="14.25" x14ac:dyDescent="0.45">
      <c r="A60" s="320" t="s">
        <v>217</v>
      </c>
      <c r="B60" s="321" t="s">
        <v>218</v>
      </c>
      <c r="H60" s="305">
        <v>13</v>
      </c>
      <c r="K60" s="327"/>
    </row>
    <row r="61" spans="1:11" s="305" customFormat="1" ht="14.25" x14ac:dyDescent="0.45">
      <c r="A61" s="320" t="s">
        <v>219</v>
      </c>
      <c r="B61" s="321" t="s">
        <v>220</v>
      </c>
      <c r="H61" s="305">
        <v>14</v>
      </c>
      <c r="K61" s="327"/>
    </row>
    <row r="62" spans="1:11" s="305" customFormat="1" ht="14.25" x14ac:dyDescent="0.45">
      <c r="A62" s="320" t="s">
        <v>221</v>
      </c>
      <c r="B62" s="321" t="s">
        <v>222</v>
      </c>
      <c r="H62" s="305">
        <v>15</v>
      </c>
      <c r="K62" s="327"/>
    </row>
    <row r="63" spans="1:11" s="305" customFormat="1" ht="14.25" x14ac:dyDescent="0.45">
      <c r="A63" s="320" t="s">
        <v>223</v>
      </c>
      <c r="B63" s="321" t="s">
        <v>224</v>
      </c>
      <c r="C63" s="322"/>
      <c r="D63" s="322"/>
      <c r="E63" s="322"/>
      <c r="F63" s="322"/>
      <c r="G63" s="322"/>
      <c r="H63" s="305">
        <v>16</v>
      </c>
      <c r="K63" s="327"/>
    </row>
    <row r="64" spans="1:11" s="305" customFormat="1" ht="14.25" x14ac:dyDescent="0.45">
      <c r="A64" s="320" t="s">
        <v>225</v>
      </c>
      <c r="B64" s="321" t="s">
        <v>226</v>
      </c>
      <c r="C64" s="322"/>
      <c r="D64" s="322"/>
      <c r="E64" s="322"/>
      <c r="F64" s="322"/>
      <c r="G64" s="322"/>
      <c r="H64" s="305">
        <v>17</v>
      </c>
      <c r="K64" s="327"/>
    </row>
    <row r="65" spans="1:11" s="305" customFormat="1" ht="14.25" x14ac:dyDescent="0.45">
      <c r="A65" s="320" t="s">
        <v>227</v>
      </c>
      <c r="B65" s="321" t="s">
        <v>93</v>
      </c>
      <c r="C65" s="322"/>
      <c r="D65" s="322"/>
      <c r="E65" s="322"/>
      <c r="F65" s="322"/>
      <c r="G65" s="322"/>
      <c r="H65" s="305">
        <v>18</v>
      </c>
      <c r="K65" s="327"/>
    </row>
    <row r="66" spans="1:11" s="305" customFormat="1" ht="14.25" x14ac:dyDescent="0.45">
      <c r="A66" s="320" t="s">
        <v>228</v>
      </c>
      <c r="B66" s="321" t="s">
        <v>229</v>
      </c>
      <c r="C66" s="322"/>
      <c r="D66" s="322"/>
      <c r="E66" s="322"/>
      <c r="F66" s="322"/>
      <c r="G66" s="322"/>
      <c r="H66" s="305">
        <v>19</v>
      </c>
      <c r="K66" s="327"/>
    </row>
    <row r="67" spans="1:11" ht="14.25" x14ac:dyDescent="0.45">
      <c r="A67" s="320" t="s">
        <v>230</v>
      </c>
      <c r="B67" s="321" t="s">
        <v>231</v>
      </c>
      <c r="H67" s="305">
        <v>20</v>
      </c>
    </row>
    <row r="68" spans="1:11" ht="13.15" x14ac:dyDescent="0.4">
      <c r="H68" s="305">
        <v>21</v>
      </c>
    </row>
    <row r="69" spans="1:11" ht="13.15" x14ac:dyDescent="0.4">
      <c r="H69" s="305">
        <v>22</v>
      </c>
    </row>
    <row r="70" spans="1:11" ht="13.15" x14ac:dyDescent="0.4">
      <c r="H70" s="305">
        <v>23</v>
      </c>
    </row>
    <row r="71" spans="1:11" ht="13.15" x14ac:dyDescent="0.4">
      <c r="H71" s="305">
        <v>24</v>
      </c>
    </row>
    <row r="72" spans="1:11" ht="13.15" x14ac:dyDescent="0.4">
      <c r="H72" s="305">
        <v>25</v>
      </c>
    </row>
    <row r="74" spans="1:11" x14ac:dyDescent="0.35">
      <c r="B74" s="322" t="s">
        <v>165</v>
      </c>
    </row>
    <row r="75" spans="1:11" x14ac:dyDescent="0.35">
      <c r="B75" s="322" t="s">
        <v>232</v>
      </c>
    </row>
    <row r="78" spans="1:11" x14ac:dyDescent="0.35">
      <c r="B78" s="322" t="s">
        <v>170</v>
      </c>
    </row>
    <row r="79" spans="1:11" x14ac:dyDescent="0.35">
      <c r="B79" s="322" t="s">
        <v>18</v>
      </c>
    </row>
    <row r="82" spans="2:2" x14ac:dyDescent="0.35">
      <c r="B82" s="322" t="s">
        <v>168</v>
      </c>
    </row>
    <row r="83" spans="2:2" x14ac:dyDescent="0.35">
      <c r="B83" s="322" t="s">
        <v>233</v>
      </c>
    </row>
  </sheetData>
  <mergeCells count="27">
    <mergeCell ref="A35:C35"/>
    <mergeCell ref="A36:C36"/>
    <mergeCell ref="A37:C37"/>
    <mergeCell ref="A1:H1"/>
    <mergeCell ref="B2:E2"/>
    <mergeCell ref="F2:G2"/>
    <mergeCell ref="B3:H3"/>
    <mergeCell ref="B4:E4"/>
    <mergeCell ref="G4:H6"/>
    <mergeCell ref="B5:E5"/>
    <mergeCell ref="B6:E6"/>
    <mergeCell ref="A38:C38"/>
    <mergeCell ref="A39:C39"/>
    <mergeCell ref="A40:C40"/>
    <mergeCell ref="A41:C41"/>
    <mergeCell ref="B7:H7"/>
    <mergeCell ref="B8:H8"/>
    <mergeCell ref="E10:G12"/>
    <mergeCell ref="A15:B15"/>
    <mergeCell ref="A26:B26"/>
    <mergeCell ref="A27:B27"/>
    <mergeCell ref="A28:B28"/>
    <mergeCell ref="A29:B29"/>
    <mergeCell ref="A30:B30"/>
    <mergeCell ref="A33:C33"/>
    <mergeCell ref="B34:D34"/>
    <mergeCell ref="D13:H13"/>
  </mergeCells>
  <dataValidations count="7">
    <dataValidation type="list" allowBlank="1" showInputMessage="1" showErrorMessage="1" sqref="H2">
      <formula1>$H$48:$H$72</formula1>
    </dataValidation>
    <dataValidation type="list" allowBlank="1" showInputMessage="1" showErrorMessage="1" errorTitle="Invalid Choice" error="Choose One-Tiime or On-Going" promptTitle="Expenditure Type" prompt="Choose which type of expenditure this is." sqref="C10">
      <formula1>$B$74:$B$75</formula1>
    </dataValidation>
    <dataValidation type="list" allowBlank="1" showInputMessage="1" showErrorMessage="1" sqref="G4:H6">
      <formula1>$B$48:$B$67</formula1>
    </dataValidation>
    <dataValidation type="list" allowBlank="1" showInputMessage="1" showErrorMessage="1" errorTitle="Invalid Entry" error="Choose Yes or No" promptTitle="Is this a Carryforward?" prompt="Choose Yes or No" sqref="C12 H10">
      <formula1>$B$82:$B$83</formula1>
    </dataValidation>
    <dataValidation type="textLength" operator="lessThan" allowBlank="1" showInputMessage="1" showErrorMessage="1" error="Too many characters" promptTitle="Input Limit" prompt="Limit the Description to 340 characters [with spaces], or about 65 words." sqref="B3">
      <formula1>340</formula1>
    </dataValidation>
    <dataValidation type="list" allowBlank="1" showInputMessage="1" showErrorMessage="1" errorTitle="Invalid Entry" error="Choose Yes or No" promptTitle="Is this a Carry Forward?" prompt="Choose Yes or No" sqref="H11:H12">
      <formula1>Carryforward</formula1>
    </dataValidation>
    <dataValidation type="list" allowBlank="1" showInputMessage="1" showErrorMessage="1" errorTitle="Invalid Choice" error="Choose Operating or Capital" promptTitle="Expenditure Nature" prompt="Is the expenditure Operating or Capital?" sqref="C11">
      <formula1>$B$78:$B$79</formula1>
    </dataValidation>
  </dataValidations>
  <hyperlinks>
    <hyperlink ref="J6" location="'Budget Calculator'!A25" display="Return to Budget Calculator"/>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6"/>
  <sheetViews>
    <sheetView workbookViewId="0">
      <selection activeCell="J6" sqref="J6"/>
    </sheetView>
  </sheetViews>
  <sheetFormatPr defaultColWidth="10.3984375" defaultRowHeight="11.65" x14ac:dyDescent="0.35"/>
  <cols>
    <col min="1" max="1" width="33.3984375" style="322" customWidth="1"/>
    <col min="2" max="2" width="10.1328125" style="322" customWidth="1"/>
    <col min="3" max="3" width="12.59765625" style="322" customWidth="1"/>
    <col min="4" max="4" width="9.3984375" style="322" customWidth="1"/>
    <col min="5" max="5" width="10.59765625" style="322" customWidth="1"/>
    <col min="6" max="8" width="9" style="322" customWidth="1"/>
    <col min="9" max="9" width="6.3984375" style="322" customWidth="1"/>
    <col min="10" max="16384" width="10.3984375" style="322"/>
  </cols>
  <sheetData>
    <row r="1" spans="1:17" s="288" customFormat="1" ht="17.649999999999999" x14ac:dyDescent="0.5">
      <c r="A1" s="487" t="s">
        <v>150</v>
      </c>
      <c r="B1" s="488"/>
      <c r="C1" s="488"/>
      <c r="D1" s="488"/>
      <c r="E1" s="488"/>
      <c r="F1" s="488"/>
      <c r="G1" s="488"/>
      <c r="H1" s="489"/>
    </row>
    <row r="2" spans="1:17" s="288" customFormat="1" ht="24.75" customHeight="1" x14ac:dyDescent="0.5">
      <c r="A2" s="289" t="s">
        <v>151</v>
      </c>
      <c r="B2" s="490" t="s">
        <v>260</v>
      </c>
      <c r="C2" s="491"/>
      <c r="D2" s="491"/>
      <c r="E2" s="492"/>
      <c r="F2" s="493" t="s">
        <v>153</v>
      </c>
      <c r="G2" s="494"/>
      <c r="H2" s="290">
        <v>1</v>
      </c>
    </row>
    <row r="3" spans="1:17" s="292" customFormat="1" ht="57" customHeight="1" x14ac:dyDescent="0.45">
      <c r="A3" s="291" t="s">
        <v>154</v>
      </c>
      <c r="B3" s="495" t="s">
        <v>261</v>
      </c>
      <c r="C3" s="496"/>
      <c r="D3" s="496"/>
      <c r="E3" s="496"/>
      <c r="F3" s="496"/>
      <c r="G3" s="496"/>
      <c r="H3" s="497"/>
    </row>
    <row r="4" spans="1:17" s="292" customFormat="1" ht="15.4" x14ac:dyDescent="0.45">
      <c r="A4" s="293" t="s">
        <v>155</v>
      </c>
      <c r="B4" s="498" t="s">
        <v>262</v>
      </c>
      <c r="C4" s="499"/>
      <c r="D4" s="499"/>
      <c r="E4" s="500"/>
      <c r="F4" s="294"/>
      <c r="G4" s="501" t="s">
        <v>156</v>
      </c>
      <c r="H4" s="502"/>
    </row>
    <row r="5" spans="1:17" s="292" customFormat="1" ht="15.75" customHeight="1" x14ac:dyDescent="0.45">
      <c r="A5" s="293" t="s">
        <v>157</v>
      </c>
      <c r="B5" s="498" t="s">
        <v>147</v>
      </c>
      <c r="C5" s="499"/>
      <c r="D5" s="499"/>
      <c r="E5" s="500"/>
      <c r="F5" s="295" t="s">
        <v>159</v>
      </c>
      <c r="G5" s="503"/>
      <c r="H5" s="504"/>
    </row>
    <row r="6" spans="1:17" s="292" customFormat="1" ht="15.4" x14ac:dyDescent="0.45">
      <c r="A6" s="293" t="s">
        <v>160</v>
      </c>
      <c r="B6" s="498" t="s">
        <v>263</v>
      </c>
      <c r="C6" s="499"/>
      <c r="D6" s="499"/>
      <c r="E6" s="500"/>
      <c r="F6" s="294"/>
      <c r="G6" s="505"/>
      <c r="H6" s="506"/>
      <c r="J6" s="324" t="s">
        <v>236</v>
      </c>
    </row>
    <row r="7" spans="1:17" s="292" customFormat="1" ht="15.4" x14ac:dyDescent="0.45">
      <c r="A7" s="296" t="s">
        <v>162</v>
      </c>
      <c r="B7" s="498" t="s">
        <v>120</v>
      </c>
      <c r="C7" s="499"/>
      <c r="D7" s="499"/>
      <c r="E7" s="499"/>
      <c r="F7" s="499"/>
      <c r="G7" s="499"/>
      <c r="H7" s="500"/>
    </row>
    <row r="8" spans="1:17" s="292" customFormat="1" ht="48.6" customHeight="1" x14ac:dyDescent="0.45">
      <c r="A8" s="296" t="s">
        <v>163</v>
      </c>
      <c r="B8" s="540" t="s">
        <v>264</v>
      </c>
      <c r="C8" s="499"/>
      <c r="D8" s="499"/>
      <c r="E8" s="499"/>
      <c r="F8" s="499"/>
      <c r="G8" s="499"/>
      <c r="H8" s="500"/>
    </row>
    <row r="9" spans="1:17" s="292" customFormat="1" ht="15.75" customHeight="1" x14ac:dyDescent="0.45">
      <c r="A9" s="297"/>
      <c r="B9" s="297"/>
      <c r="C9" s="294"/>
      <c r="D9" s="294"/>
      <c r="E9" s="294"/>
      <c r="F9" s="294"/>
      <c r="G9" s="294"/>
      <c r="H9" s="294"/>
    </row>
    <row r="10" spans="1:17" s="292" customFormat="1" ht="14.25" customHeight="1" x14ac:dyDescent="0.45">
      <c r="A10" s="298" t="s">
        <v>164</v>
      </c>
      <c r="B10" s="298"/>
      <c r="C10" s="299" t="s">
        <v>232</v>
      </c>
      <c r="D10" s="294"/>
      <c r="E10" s="509" t="s">
        <v>167</v>
      </c>
      <c r="F10" s="509"/>
      <c r="G10" s="509"/>
      <c r="H10" s="300" t="s">
        <v>233</v>
      </c>
    </row>
    <row r="11" spans="1:17" s="292" customFormat="1" ht="15.75" customHeight="1" x14ac:dyDescent="0.45">
      <c r="A11" s="301" t="s">
        <v>169</v>
      </c>
      <c r="B11" s="298"/>
      <c r="C11" s="299" t="s">
        <v>170</v>
      </c>
      <c r="D11" s="294"/>
      <c r="E11" s="509"/>
      <c r="F11" s="509"/>
      <c r="G11" s="509"/>
      <c r="H11" s="302"/>
    </row>
    <row r="12" spans="1:17" s="292" customFormat="1" ht="15.4" x14ac:dyDescent="0.45">
      <c r="A12" s="301" t="s">
        <v>171</v>
      </c>
      <c r="C12" s="300" t="s">
        <v>168</v>
      </c>
      <c r="D12" s="294"/>
      <c r="E12" s="509"/>
      <c r="F12" s="509"/>
      <c r="G12" s="509"/>
      <c r="H12" s="302"/>
    </row>
    <row r="13" spans="1:17" s="305" customFormat="1" ht="15.4" x14ac:dyDescent="0.45">
      <c r="A13" s="301"/>
      <c r="B13" s="298"/>
      <c r="C13" s="303"/>
      <c r="D13" s="513" t="s">
        <v>301</v>
      </c>
      <c r="E13" s="514"/>
      <c r="F13" s="514"/>
      <c r="G13" s="514"/>
      <c r="H13" s="515"/>
      <c r="I13" s="304"/>
      <c r="Q13" s="292"/>
    </row>
    <row r="14" spans="1:17" s="305" customFormat="1" ht="25.5" x14ac:dyDescent="0.45">
      <c r="A14" s="306" t="s">
        <v>172</v>
      </c>
      <c r="B14" s="318"/>
      <c r="C14" s="308" t="s">
        <v>173</v>
      </c>
      <c r="D14" s="309">
        <v>2023</v>
      </c>
      <c r="E14" s="309">
        <f>D14+1</f>
        <v>2024</v>
      </c>
      <c r="F14" s="309">
        <f>E14+1</f>
        <v>2025</v>
      </c>
      <c r="G14" s="309">
        <f>F14+1</f>
        <v>2026</v>
      </c>
      <c r="H14" s="309">
        <f>G14+1</f>
        <v>2027</v>
      </c>
      <c r="I14" s="304"/>
      <c r="Q14" s="292"/>
    </row>
    <row r="15" spans="1:17" s="305" customFormat="1" ht="14.25" x14ac:dyDescent="0.45">
      <c r="A15" s="507" t="s">
        <v>174</v>
      </c>
      <c r="B15" s="508"/>
      <c r="C15" s="350">
        <v>0</v>
      </c>
      <c r="D15" s="310">
        <v>0</v>
      </c>
      <c r="E15" s="310">
        <f>IF($C$10="On-Going",D15,0)</f>
        <v>0</v>
      </c>
      <c r="F15" s="310">
        <f t="shared" ref="F15:H33" si="0">IF($C$10="On-Going",E15,0)</f>
        <v>0</v>
      </c>
      <c r="G15" s="310">
        <f t="shared" si="0"/>
        <v>0</v>
      </c>
      <c r="H15" s="310">
        <f t="shared" si="0"/>
        <v>0</v>
      </c>
      <c r="I15" s="304"/>
      <c r="Q15" s="292"/>
    </row>
    <row r="16" spans="1:17" s="305" customFormat="1" ht="14.25" x14ac:dyDescent="0.45">
      <c r="A16" s="351" t="s">
        <v>175</v>
      </c>
      <c r="B16" s="352"/>
      <c r="C16" s="350">
        <v>0</v>
      </c>
      <c r="D16" s="310">
        <v>0</v>
      </c>
      <c r="E16" s="310">
        <f t="shared" ref="E16:E33" si="1">IF($C$10="On-Going",D16,0)</f>
        <v>0</v>
      </c>
      <c r="F16" s="310">
        <f t="shared" si="0"/>
        <v>0</v>
      </c>
      <c r="G16" s="310">
        <f t="shared" si="0"/>
        <v>0</v>
      </c>
      <c r="H16" s="310">
        <f t="shared" si="0"/>
        <v>0</v>
      </c>
      <c r="I16" s="304"/>
      <c r="Q16" s="292"/>
    </row>
    <row r="17" spans="1:17" s="305" customFormat="1" ht="14.25" x14ac:dyDescent="0.45">
      <c r="A17" s="351" t="s">
        <v>176</v>
      </c>
      <c r="B17" s="352"/>
      <c r="C17" s="350">
        <v>0</v>
      </c>
      <c r="D17" s="310">
        <v>0</v>
      </c>
      <c r="E17" s="310">
        <f t="shared" si="1"/>
        <v>0</v>
      </c>
      <c r="F17" s="310">
        <f t="shared" si="0"/>
        <v>0</v>
      </c>
      <c r="G17" s="310">
        <f t="shared" si="0"/>
        <v>0</v>
      </c>
      <c r="H17" s="310">
        <f t="shared" si="0"/>
        <v>0</v>
      </c>
      <c r="I17" s="304"/>
      <c r="Q17" s="292"/>
    </row>
    <row r="18" spans="1:17" s="305" customFormat="1" ht="14.25" x14ac:dyDescent="0.45">
      <c r="A18" s="351" t="s">
        <v>177</v>
      </c>
      <c r="B18" s="352"/>
      <c r="C18" s="350">
        <v>0</v>
      </c>
      <c r="D18" s="310">
        <v>0</v>
      </c>
      <c r="E18" s="310">
        <f t="shared" si="1"/>
        <v>0</v>
      </c>
      <c r="F18" s="310">
        <f t="shared" si="0"/>
        <v>0</v>
      </c>
      <c r="G18" s="310">
        <f t="shared" si="0"/>
        <v>0</v>
      </c>
      <c r="H18" s="310">
        <f t="shared" si="0"/>
        <v>0</v>
      </c>
      <c r="I18" s="304"/>
      <c r="Q18" s="292"/>
    </row>
    <row r="19" spans="1:17" s="305" customFormat="1" ht="14.25" x14ac:dyDescent="0.45">
      <c r="A19" s="351" t="s">
        <v>178</v>
      </c>
      <c r="B19" s="352"/>
      <c r="C19" s="350">
        <v>0</v>
      </c>
      <c r="D19" s="310">
        <v>0</v>
      </c>
      <c r="E19" s="310">
        <f t="shared" si="1"/>
        <v>0</v>
      </c>
      <c r="F19" s="310">
        <f t="shared" si="0"/>
        <v>0</v>
      </c>
      <c r="G19" s="310">
        <f t="shared" si="0"/>
        <v>0</v>
      </c>
      <c r="H19" s="310">
        <f t="shared" si="0"/>
        <v>0</v>
      </c>
      <c r="I19" s="304"/>
      <c r="Q19" s="292"/>
    </row>
    <row r="20" spans="1:17" s="305" customFormat="1" ht="13.15" x14ac:dyDescent="0.4">
      <c r="A20" s="351" t="s">
        <v>179</v>
      </c>
      <c r="B20" s="352"/>
      <c r="C20" s="350">
        <v>0</v>
      </c>
      <c r="D20" s="310">
        <v>0</v>
      </c>
      <c r="E20" s="310">
        <f t="shared" si="1"/>
        <v>0</v>
      </c>
      <c r="F20" s="310">
        <f t="shared" si="0"/>
        <v>0</v>
      </c>
      <c r="G20" s="310">
        <f t="shared" si="0"/>
        <v>0</v>
      </c>
      <c r="H20" s="310">
        <f t="shared" si="0"/>
        <v>0</v>
      </c>
      <c r="I20" s="304"/>
    </row>
    <row r="21" spans="1:17" s="305" customFormat="1" ht="13.15" x14ac:dyDescent="0.4">
      <c r="A21" s="351" t="s">
        <v>180</v>
      </c>
      <c r="B21" s="352"/>
      <c r="C21" s="350">
        <v>200000</v>
      </c>
      <c r="D21" s="310">
        <v>125000</v>
      </c>
      <c r="E21" s="310">
        <v>125000</v>
      </c>
      <c r="F21" s="310">
        <f t="shared" si="0"/>
        <v>0</v>
      </c>
      <c r="G21" s="310">
        <f t="shared" si="0"/>
        <v>0</v>
      </c>
      <c r="H21" s="310">
        <f t="shared" si="0"/>
        <v>0</v>
      </c>
      <c r="I21" s="304"/>
    </row>
    <row r="22" spans="1:17" s="305" customFormat="1" ht="13.15" x14ac:dyDescent="0.4">
      <c r="A22" s="351" t="s">
        <v>181</v>
      </c>
      <c r="B22" s="352"/>
      <c r="C22" s="350">
        <v>0</v>
      </c>
      <c r="D22" s="310">
        <v>0</v>
      </c>
      <c r="E22" s="310">
        <f t="shared" si="1"/>
        <v>0</v>
      </c>
      <c r="F22" s="310">
        <f t="shared" si="0"/>
        <v>0</v>
      </c>
      <c r="G22" s="310">
        <f t="shared" si="0"/>
        <v>0</v>
      </c>
      <c r="H22" s="310">
        <f t="shared" si="0"/>
        <v>0</v>
      </c>
      <c r="I22" s="304"/>
    </row>
    <row r="23" spans="1:17" s="305" customFormat="1" ht="13.15" x14ac:dyDescent="0.4">
      <c r="A23" s="351" t="s">
        <v>182</v>
      </c>
      <c r="B23" s="352"/>
      <c r="C23" s="350">
        <v>0</v>
      </c>
      <c r="D23" s="310">
        <v>0</v>
      </c>
      <c r="E23" s="310">
        <f t="shared" si="1"/>
        <v>0</v>
      </c>
      <c r="F23" s="310">
        <f t="shared" si="0"/>
        <v>0</v>
      </c>
      <c r="G23" s="310">
        <f t="shared" si="0"/>
        <v>0</v>
      </c>
      <c r="H23" s="310">
        <f t="shared" si="0"/>
        <v>0</v>
      </c>
      <c r="I23" s="304"/>
    </row>
    <row r="24" spans="1:17" s="305" customFormat="1" ht="13.15" x14ac:dyDescent="0.4">
      <c r="A24" s="351" t="s">
        <v>183</v>
      </c>
      <c r="B24" s="352"/>
      <c r="C24" s="350">
        <v>0</v>
      </c>
      <c r="D24" s="310">
        <v>0</v>
      </c>
      <c r="E24" s="310">
        <f t="shared" si="1"/>
        <v>0</v>
      </c>
      <c r="F24" s="310">
        <f t="shared" si="0"/>
        <v>0</v>
      </c>
      <c r="G24" s="310">
        <f t="shared" si="0"/>
        <v>0</v>
      </c>
      <c r="H24" s="310">
        <f t="shared" si="0"/>
        <v>0</v>
      </c>
      <c r="I24" s="304"/>
    </row>
    <row r="25" spans="1:17" s="305" customFormat="1" ht="13.15" x14ac:dyDescent="0.4">
      <c r="A25" s="351" t="s">
        <v>184</v>
      </c>
      <c r="B25" s="352"/>
      <c r="C25" s="350">
        <v>0</v>
      </c>
      <c r="D25" s="310">
        <v>0</v>
      </c>
      <c r="E25" s="310">
        <f t="shared" si="1"/>
        <v>0</v>
      </c>
      <c r="F25" s="310">
        <f t="shared" si="0"/>
        <v>0</v>
      </c>
      <c r="G25" s="310">
        <f t="shared" si="0"/>
        <v>0</v>
      </c>
      <c r="H25" s="310">
        <f t="shared" si="0"/>
        <v>0</v>
      </c>
    </row>
    <row r="26" spans="1:17" s="305" customFormat="1" ht="13.15" x14ac:dyDescent="0.4">
      <c r="A26" s="507" t="s">
        <v>185</v>
      </c>
      <c r="B26" s="508"/>
      <c r="C26" s="350">
        <v>0</v>
      </c>
      <c r="D26" s="310">
        <v>0</v>
      </c>
      <c r="E26" s="310">
        <f t="shared" si="1"/>
        <v>0</v>
      </c>
      <c r="F26" s="310">
        <f t="shared" si="0"/>
        <v>0</v>
      </c>
      <c r="G26" s="310">
        <f t="shared" si="0"/>
        <v>0</v>
      </c>
      <c r="H26" s="310">
        <f t="shared" si="0"/>
        <v>0</v>
      </c>
    </row>
    <row r="27" spans="1:17" s="305" customFormat="1" ht="13.15" x14ac:dyDescent="0.4">
      <c r="A27" s="507" t="s">
        <v>186</v>
      </c>
      <c r="B27" s="508"/>
      <c r="C27" s="350">
        <v>0</v>
      </c>
      <c r="D27" s="310">
        <v>0</v>
      </c>
      <c r="E27" s="310">
        <f t="shared" si="1"/>
        <v>0</v>
      </c>
      <c r="F27" s="310">
        <f t="shared" si="0"/>
        <v>0</v>
      </c>
      <c r="G27" s="310">
        <f t="shared" si="0"/>
        <v>0</v>
      </c>
      <c r="H27" s="310">
        <f t="shared" si="0"/>
        <v>0</v>
      </c>
    </row>
    <row r="28" spans="1:17" s="305" customFormat="1" ht="13.15" x14ac:dyDescent="0.4">
      <c r="A28" s="507" t="s">
        <v>187</v>
      </c>
      <c r="B28" s="508"/>
      <c r="C28" s="350">
        <v>0</v>
      </c>
      <c r="D28" s="310">
        <v>0</v>
      </c>
      <c r="E28" s="310">
        <f t="shared" si="1"/>
        <v>0</v>
      </c>
      <c r="F28" s="310">
        <f t="shared" si="0"/>
        <v>0</v>
      </c>
      <c r="G28" s="310">
        <f t="shared" si="0"/>
        <v>0</v>
      </c>
      <c r="H28" s="310">
        <f t="shared" si="0"/>
        <v>0</v>
      </c>
    </row>
    <row r="29" spans="1:17" s="305" customFormat="1" ht="13.15" x14ac:dyDescent="0.4">
      <c r="A29" s="507" t="s">
        <v>188</v>
      </c>
      <c r="B29" s="508"/>
      <c r="C29" s="350">
        <v>0</v>
      </c>
      <c r="D29" s="310">
        <v>0</v>
      </c>
      <c r="E29" s="310">
        <f t="shared" si="1"/>
        <v>0</v>
      </c>
      <c r="F29" s="310">
        <f t="shared" si="0"/>
        <v>0</v>
      </c>
      <c r="G29" s="310">
        <f t="shared" si="0"/>
        <v>0</v>
      </c>
      <c r="H29" s="310">
        <f t="shared" si="0"/>
        <v>0</v>
      </c>
    </row>
    <row r="30" spans="1:17" s="305" customFormat="1" ht="13.15" x14ac:dyDescent="0.4">
      <c r="A30" s="507" t="s">
        <v>189</v>
      </c>
      <c r="B30" s="508"/>
      <c r="C30" s="350">
        <v>0</v>
      </c>
      <c r="D30" s="310">
        <v>0</v>
      </c>
      <c r="E30" s="310">
        <f t="shared" si="1"/>
        <v>0</v>
      </c>
      <c r="F30" s="310">
        <f t="shared" si="0"/>
        <v>0</v>
      </c>
      <c r="G30" s="310">
        <f t="shared" si="0"/>
        <v>0</v>
      </c>
      <c r="H30" s="310">
        <f t="shared" si="0"/>
        <v>0</v>
      </c>
    </row>
    <row r="31" spans="1:17" s="305" customFormat="1" ht="13.15" x14ac:dyDescent="0.4">
      <c r="A31" s="507" t="s">
        <v>190</v>
      </c>
      <c r="B31" s="508"/>
      <c r="C31" s="350">
        <v>0</v>
      </c>
      <c r="D31" s="310">
        <v>0</v>
      </c>
      <c r="E31" s="310">
        <f t="shared" si="1"/>
        <v>0</v>
      </c>
      <c r="F31" s="310">
        <f t="shared" si="0"/>
        <v>0</v>
      </c>
      <c r="G31" s="310">
        <f t="shared" si="0"/>
        <v>0</v>
      </c>
      <c r="H31" s="310">
        <f t="shared" si="0"/>
        <v>0</v>
      </c>
    </row>
    <row r="32" spans="1:17" s="305" customFormat="1" ht="13.15" x14ac:dyDescent="0.4">
      <c r="A32" s="507" t="s">
        <v>191</v>
      </c>
      <c r="B32" s="508"/>
      <c r="C32" s="350">
        <v>0</v>
      </c>
      <c r="D32" s="310">
        <v>0</v>
      </c>
      <c r="E32" s="310">
        <f t="shared" si="1"/>
        <v>0</v>
      </c>
      <c r="F32" s="310">
        <f t="shared" si="0"/>
        <v>0</v>
      </c>
      <c r="G32" s="310">
        <f t="shared" si="0"/>
        <v>0</v>
      </c>
      <c r="H32" s="310">
        <f t="shared" si="0"/>
        <v>0</v>
      </c>
    </row>
    <row r="33" spans="1:8" s="305" customFormat="1" ht="13.15" x14ac:dyDescent="0.4">
      <c r="A33" s="507" t="s">
        <v>192</v>
      </c>
      <c r="B33" s="508"/>
      <c r="C33" s="350">
        <v>0</v>
      </c>
      <c r="D33" s="310">
        <v>0</v>
      </c>
      <c r="E33" s="310">
        <f t="shared" si="1"/>
        <v>0</v>
      </c>
      <c r="F33" s="310">
        <f t="shared" si="0"/>
        <v>0</v>
      </c>
      <c r="G33" s="310">
        <f t="shared" si="0"/>
        <v>0</v>
      </c>
      <c r="H33" s="310">
        <f t="shared" si="0"/>
        <v>0</v>
      </c>
    </row>
    <row r="34" spans="1:8" s="305" customFormat="1" ht="13.15" x14ac:dyDescent="0.4">
      <c r="A34" s="311" t="s">
        <v>193</v>
      </c>
      <c r="B34" s="312"/>
      <c r="C34" s="313"/>
      <c r="D34" s="313">
        <f>SUM(D15:D33)</f>
        <v>125000</v>
      </c>
      <c r="E34" s="313">
        <f>SUM(E15:E33)</f>
        <v>125000</v>
      </c>
      <c r="F34" s="313">
        <f>SUM(F15:F33)</f>
        <v>0</v>
      </c>
      <c r="G34" s="313">
        <f>SUM(G15:G33)</f>
        <v>0</v>
      </c>
      <c r="H34" s="313">
        <f>SUM(H15:H33)</f>
        <v>0</v>
      </c>
    </row>
    <row r="35" spans="1:8" s="305" customFormat="1" ht="13.15" x14ac:dyDescent="0.4">
      <c r="A35" s="314"/>
      <c r="B35" s="314"/>
      <c r="C35" s="315"/>
      <c r="D35" s="315"/>
      <c r="E35" s="315"/>
      <c r="F35" s="315"/>
      <c r="G35" s="315"/>
      <c r="H35" s="315"/>
    </row>
    <row r="36" spans="1:8" s="305" customFormat="1" ht="13.15" x14ac:dyDescent="0.4">
      <c r="A36" s="516" t="s">
        <v>304</v>
      </c>
      <c r="B36" s="516"/>
      <c r="C36" s="516"/>
      <c r="D36" s="313">
        <f>D34</f>
        <v>125000</v>
      </c>
      <c r="E36" s="313">
        <f>E34</f>
        <v>125000</v>
      </c>
      <c r="F36" s="313">
        <f>F34</f>
        <v>0</v>
      </c>
      <c r="G36" s="313">
        <f>IF($C$10="One-Time",0,$C$34+G34)</f>
        <v>0</v>
      </c>
      <c r="H36" s="313">
        <f>IF($C$10="One-Time",0,$C$34+H34)</f>
        <v>0</v>
      </c>
    </row>
    <row r="37" spans="1:8" s="305" customFormat="1" ht="13.15" x14ac:dyDescent="0.4">
      <c r="A37" s="316"/>
      <c r="B37" s="539"/>
      <c r="C37" s="539"/>
      <c r="D37" s="539"/>
      <c r="E37" s="317"/>
      <c r="F37" s="317"/>
      <c r="G37" s="317"/>
      <c r="H37" s="317"/>
    </row>
    <row r="38" spans="1:8" s="305" customFormat="1" ht="12.75" customHeight="1" x14ac:dyDescent="0.4">
      <c r="A38" s="484" t="s">
        <v>302</v>
      </c>
      <c r="B38" s="485"/>
      <c r="C38" s="486"/>
      <c r="D38" s="309">
        <f>D14</f>
        <v>2023</v>
      </c>
      <c r="E38" s="309">
        <f>D38+1</f>
        <v>2024</v>
      </c>
      <c r="F38" s="309">
        <f>E38+1</f>
        <v>2025</v>
      </c>
      <c r="G38" s="309">
        <f>F38+1</f>
        <v>2026</v>
      </c>
      <c r="H38" s="309">
        <f>G38+1</f>
        <v>2027</v>
      </c>
    </row>
    <row r="39" spans="1:8" s="305" customFormat="1" ht="13.15" x14ac:dyDescent="0.4">
      <c r="A39" s="510" t="s">
        <v>194</v>
      </c>
      <c r="B39" s="511"/>
      <c r="C39" s="512"/>
      <c r="D39" s="310">
        <v>0</v>
      </c>
      <c r="E39" s="310">
        <v>40000</v>
      </c>
      <c r="F39" s="310">
        <v>0</v>
      </c>
      <c r="G39" s="310">
        <v>0</v>
      </c>
      <c r="H39" s="310">
        <v>0</v>
      </c>
    </row>
    <row r="40" spans="1:8" s="305" customFormat="1" ht="13.15" x14ac:dyDescent="0.4">
      <c r="A40" s="510" t="s">
        <v>307</v>
      </c>
      <c r="B40" s="511"/>
      <c r="C40" s="512"/>
      <c r="D40" s="310">
        <v>125000</v>
      </c>
      <c r="E40" s="310">
        <v>85000</v>
      </c>
      <c r="F40" s="310">
        <v>0</v>
      </c>
      <c r="G40" s="310">
        <v>0</v>
      </c>
      <c r="H40" s="310">
        <v>0</v>
      </c>
    </row>
    <row r="41" spans="1:8" s="305" customFormat="1" ht="13.15" x14ac:dyDescent="0.4">
      <c r="A41" s="510" t="s">
        <v>196</v>
      </c>
      <c r="B41" s="511"/>
      <c r="C41" s="512"/>
      <c r="D41" s="310">
        <v>0</v>
      </c>
      <c r="E41" s="310">
        <v>0</v>
      </c>
      <c r="F41" s="310">
        <v>0</v>
      </c>
      <c r="G41" s="310">
        <v>0</v>
      </c>
      <c r="H41" s="310">
        <v>0</v>
      </c>
    </row>
    <row r="42" spans="1:8" s="305" customFormat="1" ht="13.15" x14ac:dyDescent="0.4">
      <c r="A42" s="510" t="s">
        <v>197</v>
      </c>
      <c r="B42" s="511"/>
      <c r="C42" s="512"/>
      <c r="D42" s="310">
        <v>0</v>
      </c>
      <c r="E42" s="310">
        <v>0</v>
      </c>
      <c r="F42" s="310">
        <v>0</v>
      </c>
      <c r="G42" s="310">
        <v>0</v>
      </c>
      <c r="H42" s="310">
        <v>0</v>
      </c>
    </row>
    <row r="43" spans="1:8" s="305" customFormat="1" ht="13.15" x14ac:dyDescent="0.4">
      <c r="A43" s="510" t="s">
        <v>198</v>
      </c>
      <c r="B43" s="511"/>
      <c r="C43" s="512"/>
      <c r="D43" s="310">
        <v>0</v>
      </c>
      <c r="E43" s="310">
        <v>0</v>
      </c>
      <c r="F43" s="310">
        <v>0</v>
      </c>
      <c r="G43" s="310">
        <v>0</v>
      </c>
      <c r="H43" s="310">
        <v>0</v>
      </c>
    </row>
    <row r="44" spans="1:8" s="305" customFormat="1" ht="13.15" x14ac:dyDescent="0.4">
      <c r="A44" s="484" t="s">
        <v>6</v>
      </c>
      <c r="B44" s="485"/>
      <c r="C44" s="486"/>
      <c r="D44" s="319">
        <f>IF(SUM(D39:D43)=D34,SUM(D39:D43),"Error")</f>
        <v>125000</v>
      </c>
      <c r="E44" s="319">
        <f>IF(SUM(E39:E43)=E34,SUM(E39:E43),"Error")</f>
        <v>125000</v>
      </c>
      <c r="F44" s="319">
        <f>IF(SUM(F39:F43)=F34,SUM(F39:F43),"Error")</f>
        <v>0</v>
      </c>
      <c r="G44" s="319">
        <f>IF(SUM(G39:G43)=G34,SUM(G39:G43),"Error")</f>
        <v>0</v>
      </c>
      <c r="H44" s="319">
        <f>IF(SUM(H39:H43)=H34,SUM(H39:H43),"Error")</f>
        <v>0</v>
      </c>
    </row>
    <row r="45" spans="1:8" s="305" customFormat="1" ht="13.15" x14ac:dyDescent="0.4"/>
    <row r="46" spans="1:8" s="305" customFormat="1" ht="13.15" x14ac:dyDescent="0.4"/>
    <row r="47" spans="1:8" s="305" customFormat="1" ht="13.15" x14ac:dyDescent="0.4"/>
    <row r="48" spans="1:8" s="305" customFormat="1" ht="13.15" x14ac:dyDescent="0.4"/>
    <row r="49" spans="1:8" s="305" customFormat="1" ht="13.15" x14ac:dyDescent="0.4"/>
    <row r="50" spans="1:8" s="305" customFormat="1" ht="13.15" x14ac:dyDescent="0.4"/>
    <row r="51" spans="1:8" s="305" customFormat="1" ht="14.25" x14ac:dyDescent="0.45">
      <c r="A51" s="320" t="s">
        <v>97</v>
      </c>
      <c r="B51" s="321" t="s">
        <v>156</v>
      </c>
      <c r="H51" s="305">
        <v>1</v>
      </c>
    </row>
    <row r="52" spans="1:8" s="305" customFormat="1" ht="14.25" x14ac:dyDescent="0.45">
      <c r="A52" s="320" t="s">
        <v>199</v>
      </c>
      <c r="B52" s="321" t="s">
        <v>200</v>
      </c>
      <c r="H52" s="305">
        <v>2</v>
      </c>
    </row>
    <row r="53" spans="1:8" s="305" customFormat="1" ht="14.25" x14ac:dyDescent="0.45">
      <c r="A53" s="320" t="s">
        <v>201</v>
      </c>
      <c r="B53" s="321" t="s">
        <v>202</v>
      </c>
      <c r="H53" s="305">
        <v>3</v>
      </c>
    </row>
    <row r="54" spans="1:8" s="305" customFormat="1" ht="14.25" x14ac:dyDescent="0.45">
      <c r="A54" s="320" t="s">
        <v>203</v>
      </c>
      <c r="B54" s="321" t="s">
        <v>204</v>
      </c>
      <c r="H54" s="305">
        <v>4</v>
      </c>
    </row>
    <row r="55" spans="1:8" s="305" customFormat="1" ht="14.25" x14ac:dyDescent="0.45">
      <c r="A55" s="320" t="s">
        <v>205</v>
      </c>
      <c r="B55" s="321" t="s">
        <v>206</v>
      </c>
      <c r="H55" s="305">
        <v>5</v>
      </c>
    </row>
    <row r="56" spans="1:8" s="305" customFormat="1" ht="14.25" x14ac:dyDescent="0.45">
      <c r="A56" s="320" t="s">
        <v>207</v>
      </c>
      <c r="B56" s="321" t="s">
        <v>208</v>
      </c>
      <c r="H56" s="305">
        <v>6</v>
      </c>
    </row>
    <row r="57" spans="1:8" s="305" customFormat="1" ht="14.25" x14ac:dyDescent="0.45">
      <c r="A57" s="320">
        <v>130</v>
      </c>
      <c r="B57" s="321" t="s">
        <v>209</v>
      </c>
      <c r="H57" s="305">
        <v>7</v>
      </c>
    </row>
    <row r="58" spans="1:8" s="305" customFormat="1" ht="14.25" x14ac:dyDescent="0.45">
      <c r="A58" s="320" t="s">
        <v>210</v>
      </c>
      <c r="B58" s="321" t="s">
        <v>211</v>
      </c>
      <c r="H58" s="305">
        <v>8</v>
      </c>
    </row>
    <row r="59" spans="1:8" s="305" customFormat="1" ht="14.25" x14ac:dyDescent="0.45">
      <c r="A59" s="320" t="s">
        <v>212</v>
      </c>
      <c r="B59" s="321" t="s">
        <v>24</v>
      </c>
      <c r="H59" s="305">
        <v>9</v>
      </c>
    </row>
    <row r="60" spans="1:8" s="305" customFormat="1" ht="14.25" x14ac:dyDescent="0.45">
      <c r="A60" s="320">
        <v>305</v>
      </c>
      <c r="B60" s="321" t="s">
        <v>213</v>
      </c>
      <c r="H60" s="305">
        <v>10</v>
      </c>
    </row>
    <row r="61" spans="1:8" s="305" customFormat="1" ht="14.25" x14ac:dyDescent="0.45">
      <c r="A61" s="320">
        <v>310</v>
      </c>
      <c r="B61" s="321" t="s">
        <v>214</v>
      </c>
      <c r="H61" s="305">
        <v>11</v>
      </c>
    </row>
    <row r="62" spans="1:8" s="305" customFormat="1" ht="14.25" x14ac:dyDescent="0.45">
      <c r="A62" s="320" t="s">
        <v>215</v>
      </c>
      <c r="B62" s="321" t="s">
        <v>216</v>
      </c>
      <c r="H62" s="305">
        <v>12</v>
      </c>
    </row>
    <row r="63" spans="1:8" s="305" customFormat="1" ht="14.25" x14ac:dyDescent="0.45">
      <c r="A63" s="320" t="s">
        <v>217</v>
      </c>
      <c r="B63" s="321" t="s">
        <v>218</v>
      </c>
      <c r="H63" s="305">
        <v>13</v>
      </c>
    </row>
    <row r="64" spans="1:8" s="305" customFormat="1" ht="14.25" x14ac:dyDescent="0.45">
      <c r="A64" s="320" t="s">
        <v>219</v>
      </c>
      <c r="B64" s="321" t="s">
        <v>220</v>
      </c>
      <c r="H64" s="305">
        <v>14</v>
      </c>
    </row>
    <row r="65" spans="1:8" s="305" customFormat="1" ht="14.25" x14ac:dyDescent="0.45">
      <c r="A65" s="320" t="s">
        <v>221</v>
      </c>
      <c r="B65" s="321" t="s">
        <v>222</v>
      </c>
      <c r="H65" s="305">
        <v>15</v>
      </c>
    </row>
    <row r="66" spans="1:8" s="305" customFormat="1" ht="14.25" x14ac:dyDescent="0.45">
      <c r="A66" s="320" t="s">
        <v>223</v>
      </c>
      <c r="B66" s="321" t="s">
        <v>224</v>
      </c>
      <c r="C66" s="322"/>
      <c r="D66" s="322"/>
      <c r="E66" s="322"/>
      <c r="F66" s="322"/>
      <c r="G66" s="322"/>
      <c r="H66" s="305">
        <v>16</v>
      </c>
    </row>
    <row r="67" spans="1:8" ht="14.25" x14ac:dyDescent="0.45">
      <c r="A67" s="320" t="s">
        <v>225</v>
      </c>
      <c r="B67" s="321" t="s">
        <v>226</v>
      </c>
      <c r="H67" s="305">
        <v>17</v>
      </c>
    </row>
    <row r="68" spans="1:8" ht="14.25" x14ac:dyDescent="0.45">
      <c r="A68" s="320" t="s">
        <v>227</v>
      </c>
      <c r="B68" s="321" t="s">
        <v>93</v>
      </c>
      <c r="H68" s="305">
        <v>18</v>
      </c>
    </row>
    <row r="69" spans="1:8" ht="14.25" x14ac:dyDescent="0.45">
      <c r="A69" s="320" t="s">
        <v>228</v>
      </c>
      <c r="B69" s="321" t="s">
        <v>229</v>
      </c>
      <c r="H69" s="305">
        <v>19</v>
      </c>
    </row>
    <row r="70" spans="1:8" ht="14.25" x14ac:dyDescent="0.45">
      <c r="A70" s="320" t="s">
        <v>230</v>
      </c>
      <c r="B70" s="321" t="s">
        <v>231</v>
      </c>
      <c r="H70" s="305">
        <v>20</v>
      </c>
    </row>
    <row r="71" spans="1:8" ht="13.15" x14ac:dyDescent="0.4">
      <c r="H71" s="305">
        <v>21</v>
      </c>
    </row>
    <row r="72" spans="1:8" ht="13.15" x14ac:dyDescent="0.4">
      <c r="H72" s="305">
        <v>22</v>
      </c>
    </row>
    <row r="73" spans="1:8" ht="13.15" x14ac:dyDescent="0.4">
      <c r="H73" s="305">
        <v>23</v>
      </c>
    </row>
    <row r="74" spans="1:8" ht="13.15" x14ac:dyDescent="0.4">
      <c r="H74" s="305">
        <v>24</v>
      </c>
    </row>
    <row r="75" spans="1:8" ht="13.15" x14ac:dyDescent="0.4">
      <c r="H75" s="305">
        <v>25</v>
      </c>
    </row>
    <row r="77" spans="1:8" x14ac:dyDescent="0.35">
      <c r="B77" s="322" t="s">
        <v>165</v>
      </c>
    </row>
    <row r="78" spans="1:8" x14ac:dyDescent="0.35">
      <c r="B78" s="322" t="s">
        <v>232</v>
      </c>
    </row>
    <row r="81" spans="2:2" x14ac:dyDescent="0.35">
      <c r="B81" s="322" t="s">
        <v>170</v>
      </c>
    </row>
    <row r="82" spans="2:2" x14ac:dyDescent="0.35">
      <c r="B82" s="322" t="s">
        <v>18</v>
      </c>
    </row>
    <row r="85" spans="2:2" x14ac:dyDescent="0.35">
      <c r="B85" s="322" t="s">
        <v>168</v>
      </c>
    </row>
    <row r="86" spans="2:2" x14ac:dyDescent="0.35">
      <c r="B86" s="322" t="s">
        <v>233</v>
      </c>
    </row>
  </sheetData>
  <mergeCells count="30">
    <mergeCell ref="A1:H1"/>
    <mergeCell ref="B2:E2"/>
    <mergeCell ref="F2:G2"/>
    <mergeCell ref="B3:H3"/>
    <mergeCell ref="B4:E4"/>
    <mergeCell ref="G4:H6"/>
    <mergeCell ref="B5:E5"/>
    <mergeCell ref="B6:E6"/>
    <mergeCell ref="A33:B33"/>
    <mergeCell ref="B7:H7"/>
    <mergeCell ref="B8:H8"/>
    <mergeCell ref="E10:G12"/>
    <mergeCell ref="A15:B15"/>
    <mergeCell ref="A26:B26"/>
    <mergeCell ref="A27:B27"/>
    <mergeCell ref="A28:B28"/>
    <mergeCell ref="A29:B29"/>
    <mergeCell ref="A30:B30"/>
    <mergeCell ref="A31:B31"/>
    <mergeCell ref="A32:B32"/>
    <mergeCell ref="D13:H13"/>
    <mergeCell ref="A44:C44"/>
    <mergeCell ref="A36:C36"/>
    <mergeCell ref="B37:D37"/>
    <mergeCell ref="A38:C38"/>
    <mergeCell ref="A39:C39"/>
    <mergeCell ref="A40:C40"/>
    <mergeCell ref="A41:C41"/>
    <mergeCell ref="A42:C42"/>
    <mergeCell ref="A43:C43"/>
  </mergeCells>
  <dataValidations count="7">
    <dataValidation type="list" allowBlank="1" showInputMessage="1" showErrorMessage="1" errorTitle="Invalid Entry" error="Choose Yes or No" promptTitle="Is this a Carryforward?" prompt="Choose Yes or No" sqref="H10 C12">
      <formula1>$B$85:$B$86</formula1>
    </dataValidation>
    <dataValidation type="list" allowBlank="1" showInputMessage="1" showErrorMessage="1" sqref="H2">
      <formula1>$H$51:$H$75</formula1>
    </dataValidation>
    <dataValidation type="list" allowBlank="1" showInputMessage="1" showErrorMessage="1" errorTitle="Invalid Choice" error="Choose One-Tiime or On-Going" promptTitle="Expenditure Type" prompt="Choose which type of expenditure this is." sqref="C10">
      <formula1>$B$77:$B$78</formula1>
    </dataValidation>
    <dataValidation type="list" allowBlank="1" showInputMessage="1" showErrorMessage="1" sqref="G4:H6">
      <formula1>$B$51:$B$70</formula1>
    </dataValidation>
    <dataValidation type="textLength" operator="lessThan" allowBlank="1" showInputMessage="1" showErrorMessage="1" error="Too many characters" promptTitle="Input Limit" prompt="Limit the Description to 340 characters [with spaces], or about 65 words." sqref="B3">
      <formula1>340</formula1>
    </dataValidation>
    <dataValidation type="list" allowBlank="1" showInputMessage="1" showErrorMessage="1" errorTitle="Invalid Entry" error="Choose Yes or No" promptTitle="Is this a Carry Forward?" prompt="Choose Yes or No" sqref="H11:H12">
      <formula1>Carryforward</formula1>
    </dataValidation>
    <dataValidation type="list" allowBlank="1" showInputMessage="1" showErrorMessage="1" errorTitle="Invalid Choice" error="Choose Operating or Capital" promptTitle="Expenditure Nature" prompt="Is the expenditure Operating or Capital?" sqref="C11">
      <formula1>$B$81:$B$82</formula1>
    </dataValidation>
  </dataValidations>
  <hyperlinks>
    <hyperlink ref="J6" location="'Budget Calculator'!A28" display="Return to Budget Calculator"/>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6"/>
  <sheetViews>
    <sheetView workbookViewId="0">
      <selection activeCell="J6" sqref="J6"/>
    </sheetView>
  </sheetViews>
  <sheetFormatPr defaultColWidth="10.3984375" defaultRowHeight="11.65" x14ac:dyDescent="0.35"/>
  <cols>
    <col min="1" max="1" width="33.3984375" style="322" customWidth="1"/>
    <col min="2" max="2" width="10.1328125" style="322" customWidth="1"/>
    <col min="3" max="3" width="12.59765625" style="322" customWidth="1"/>
    <col min="4" max="8" width="9" style="322" customWidth="1"/>
    <col min="9" max="9" width="7" style="322" customWidth="1"/>
    <col min="10" max="16384" width="10.3984375" style="322"/>
  </cols>
  <sheetData>
    <row r="1" spans="1:17" s="288" customFormat="1" ht="17.649999999999999" x14ac:dyDescent="0.5">
      <c r="A1" s="487" t="s">
        <v>150</v>
      </c>
      <c r="B1" s="488"/>
      <c r="C1" s="488"/>
      <c r="D1" s="488"/>
      <c r="E1" s="488"/>
      <c r="F1" s="488"/>
      <c r="G1" s="488"/>
      <c r="H1" s="489"/>
    </row>
    <row r="2" spans="1:17" s="288" customFormat="1" ht="24.75" customHeight="1" x14ac:dyDescent="0.5">
      <c r="A2" s="289" t="s">
        <v>151</v>
      </c>
      <c r="B2" s="490" t="s">
        <v>237</v>
      </c>
      <c r="C2" s="491"/>
      <c r="D2" s="491"/>
      <c r="E2" s="492"/>
      <c r="F2" s="493" t="s">
        <v>153</v>
      </c>
      <c r="G2" s="494"/>
      <c r="H2" s="290">
        <v>2</v>
      </c>
    </row>
    <row r="3" spans="1:17" s="292" customFormat="1" ht="57" customHeight="1" x14ac:dyDescent="0.45">
      <c r="A3" s="291" t="s">
        <v>154</v>
      </c>
      <c r="B3" s="495" t="s">
        <v>345</v>
      </c>
      <c r="C3" s="496"/>
      <c r="D3" s="496"/>
      <c r="E3" s="496"/>
      <c r="F3" s="496"/>
      <c r="G3" s="496"/>
      <c r="H3" s="497"/>
    </row>
    <row r="4" spans="1:17" s="292" customFormat="1" ht="15.4" x14ac:dyDescent="0.45">
      <c r="A4" s="293" t="s">
        <v>155</v>
      </c>
      <c r="B4" s="498" t="s">
        <v>262</v>
      </c>
      <c r="C4" s="499"/>
      <c r="D4" s="499"/>
      <c r="E4" s="500"/>
      <c r="F4" s="294"/>
      <c r="G4" s="501" t="s">
        <v>156</v>
      </c>
      <c r="H4" s="502"/>
    </row>
    <row r="5" spans="1:17" s="292" customFormat="1" ht="15.75" customHeight="1" x14ac:dyDescent="0.45">
      <c r="A5" s="293" t="s">
        <v>157</v>
      </c>
      <c r="B5" s="498" t="s">
        <v>147</v>
      </c>
      <c r="C5" s="499"/>
      <c r="D5" s="499"/>
      <c r="E5" s="500"/>
      <c r="F5" s="295" t="s">
        <v>159</v>
      </c>
      <c r="G5" s="503"/>
      <c r="H5" s="504"/>
    </row>
    <row r="6" spans="1:17" s="292" customFormat="1" ht="15.4" x14ac:dyDescent="0.45">
      <c r="A6" s="293" t="s">
        <v>160</v>
      </c>
      <c r="B6" s="498" t="s">
        <v>263</v>
      </c>
      <c r="C6" s="499"/>
      <c r="D6" s="499"/>
      <c r="E6" s="500"/>
      <c r="F6" s="294"/>
      <c r="G6" s="505"/>
      <c r="H6" s="506"/>
      <c r="J6" s="324" t="s">
        <v>236</v>
      </c>
    </row>
    <row r="7" spans="1:17" s="292" customFormat="1" ht="15.4" x14ac:dyDescent="0.45">
      <c r="A7" s="296" t="s">
        <v>162</v>
      </c>
      <c r="B7" s="498" t="s">
        <v>265</v>
      </c>
      <c r="C7" s="499"/>
      <c r="D7" s="499"/>
      <c r="E7" s="499"/>
      <c r="F7" s="499"/>
      <c r="G7" s="499"/>
      <c r="H7" s="500"/>
    </row>
    <row r="8" spans="1:17" s="292" customFormat="1" ht="15.4" x14ac:dyDescent="0.45">
      <c r="A8" s="296" t="s">
        <v>163</v>
      </c>
      <c r="B8" s="498"/>
      <c r="C8" s="499"/>
      <c r="D8" s="499"/>
      <c r="E8" s="499"/>
      <c r="F8" s="499"/>
      <c r="G8" s="499"/>
      <c r="H8" s="500"/>
    </row>
    <row r="9" spans="1:17" s="292" customFormat="1" ht="15.75" customHeight="1" x14ac:dyDescent="0.45">
      <c r="A9" s="297"/>
      <c r="B9" s="297"/>
      <c r="C9" s="294"/>
      <c r="D9" s="294"/>
      <c r="E9" s="294"/>
      <c r="F9" s="294"/>
      <c r="G9" s="294"/>
      <c r="H9" s="294"/>
    </row>
    <row r="10" spans="1:17" s="292" customFormat="1" ht="14.25" customHeight="1" x14ac:dyDescent="0.45">
      <c r="A10" s="298" t="s">
        <v>164</v>
      </c>
      <c r="B10" s="298"/>
      <c r="C10" s="299" t="s">
        <v>165</v>
      </c>
      <c r="D10" s="294"/>
      <c r="E10" s="509" t="s">
        <v>167</v>
      </c>
      <c r="F10" s="509"/>
      <c r="G10" s="509"/>
      <c r="H10" s="300" t="s">
        <v>233</v>
      </c>
    </row>
    <row r="11" spans="1:17" s="292" customFormat="1" ht="15.75" customHeight="1" x14ac:dyDescent="0.45">
      <c r="A11" s="301" t="s">
        <v>169</v>
      </c>
      <c r="B11" s="298"/>
      <c r="C11" s="299" t="s">
        <v>170</v>
      </c>
      <c r="D11" s="294"/>
      <c r="E11" s="509"/>
      <c r="F11" s="509"/>
      <c r="G11" s="509"/>
      <c r="H11" s="302"/>
    </row>
    <row r="12" spans="1:17" s="292" customFormat="1" ht="15.4" x14ac:dyDescent="0.45">
      <c r="A12" s="301" t="s">
        <v>171</v>
      </c>
      <c r="C12" s="300" t="s">
        <v>233</v>
      </c>
      <c r="D12" s="294"/>
      <c r="E12" s="509"/>
      <c r="F12" s="509"/>
      <c r="G12" s="509"/>
      <c r="H12" s="302"/>
    </row>
    <row r="13" spans="1:17" s="305" customFormat="1" ht="15.4" x14ac:dyDescent="0.45">
      <c r="A13" s="301"/>
      <c r="B13" s="298"/>
      <c r="C13" s="303"/>
      <c r="D13" s="513" t="s">
        <v>301</v>
      </c>
      <c r="E13" s="514"/>
      <c r="F13" s="514"/>
      <c r="G13" s="514"/>
      <c r="H13" s="515"/>
      <c r="I13" s="304"/>
      <c r="Q13" s="292"/>
    </row>
    <row r="14" spans="1:17" s="305" customFormat="1" ht="25.5" x14ac:dyDescent="0.45">
      <c r="A14" s="306" t="s">
        <v>172</v>
      </c>
      <c r="B14" s="318"/>
      <c r="C14" s="308" t="s">
        <v>173</v>
      </c>
      <c r="D14" s="309">
        <v>2023</v>
      </c>
      <c r="E14" s="309">
        <f>D14+1</f>
        <v>2024</v>
      </c>
      <c r="F14" s="309">
        <f>E14+1</f>
        <v>2025</v>
      </c>
      <c r="G14" s="309">
        <f>F14+1</f>
        <v>2026</v>
      </c>
      <c r="H14" s="309">
        <f>G14+1</f>
        <v>2027</v>
      </c>
      <c r="I14" s="304"/>
      <c r="Q14" s="292"/>
    </row>
    <row r="15" spans="1:17" s="305" customFormat="1" ht="14.25" x14ac:dyDescent="0.45">
      <c r="A15" s="507" t="s">
        <v>174</v>
      </c>
      <c r="B15" s="508"/>
      <c r="C15" s="350">
        <v>0</v>
      </c>
      <c r="D15" s="310">
        <v>0</v>
      </c>
      <c r="E15" s="310">
        <f>IF($C$10="On-Going",D15,0)</f>
        <v>0</v>
      </c>
      <c r="F15" s="310">
        <f t="shared" ref="F15:H33" si="0">IF($C$10="On-Going",E15,0)</f>
        <v>0</v>
      </c>
      <c r="G15" s="310">
        <f t="shared" si="0"/>
        <v>0</v>
      </c>
      <c r="H15" s="310">
        <f t="shared" si="0"/>
        <v>0</v>
      </c>
      <c r="I15" s="304"/>
      <c r="Q15" s="292"/>
    </row>
    <row r="16" spans="1:17" s="305" customFormat="1" ht="14.25" x14ac:dyDescent="0.45">
      <c r="A16" s="351" t="s">
        <v>175</v>
      </c>
      <c r="B16" s="352"/>
      <c r="C16" s="350">
        <v>0</v>
      </c>
      <c r="D16" s="310">
        <v>0</v>
      </c>
      <c r="E16" s="310">
        <f t="shared" ref="E16:E33" si="1">IF($C$10="On-Going",D16,0)</f>
        <v>0</v>
      </c>
      <c r="F16" s="310">
        <f t="shared" si="0"/>
        <v>0</v>
      </c>
      <c r="G16" s="310">
        <f t="shared" si="0"/>
        <v>0</v>
      </c>
      <c r="H16" s="310">
        <f t="shared" si="0"/>
        <v>0</v>
      </c>
      <c r="I16" s="304"/>
      <c r="Q16" s="292"/>
    </row>
    <row r="17" spans="1:17" s="305" customFormat="1" ht="14.25" x14ac:dyDescent="0.45">
      <c r="A17" s="351" t="s">
        <v>176</v>
      </c>
      <c r="B17" s="352"/>
      <c r="C17" s="350">
        <v>0</v>
      </c>
      <c r="D17" s="310">
        <v>0</v>
      </c>
      <c r="E17" s="310">
        <f t="shared" si="1"/>
        <v>0</v>
      </c>
      <c r="F17" s="310">
        <f t="shared" si="0"/>
        <v>0</v>
      </c>
      <c r="G17" s="310">
        <f t="shared" si="0"/>
        <v>0</v>
      </c>
      <c r="H17" s="310">
        <f t="shared" si="0"/>
        <v>0</v>
      </c>
      <c r="I17" s="304"/>
      <c r="Q17" s="292"/>
    </row>
    <row r="18" spans="1:17" s="305" customFormat="1" ht="14.25" x14ac:dyDescent="0.45">
      <c r="A18" s="351" t="s">
        <v>177</v>
      </c>
      <c r="B18" s="352"/>
      <c r="C18" s="350">
        <v>0</v>
      </c>
      <c r="D18" s="310">
        <v>0</v>
      </c>
      <c r="E18" s="310">
        <f t="shared" si="1"/>
        <v>0</v>
      </c>
      <c r="F18" s="310">
        <f t="shared" si="0"/>
        <v>0</v>
      </c>
      <c r="G18" s="310">
        <f t="shared" si="0"/>
        <v>0</v>
      </c>
      <c r="H18" s="310">
        <f t="shared" si="0"/>
        <v>0</v>
      </c>
      <c r="I18" s="304"/>
      <c r="Q18" s="292"/>
    </row>
    <row r="19" spans="1:17" s="305" customFormat="1" ht="14.25" x14ac:dyDescent="0.45">
      <c r="A19" s="351" t="s">
        <v>178</v>
      </c>
      <c r="B19" s="352"/>
      <c r="C19" s="350">
        <v>0</v>
      </c>
      <c r="D19" s="310">
        <v>0</v>
      </c>
      <c r="E19" s="310">
        <f t="shared" si="1"/>
        <v>0</v>
      </c>
      <c r="F19" s="310">
        <f t="shared" si="0"/>
        <v>0</v>
      </c>
      <c r="G19" s="310">
        <f t="shared" si="0"/>
        <v>0</v>
      </c>
      <c r="H19" s="310">
        <f t="shared" si="0"/>
        <v>0</v>
      </c>
      <c r="I19" s="304"/>
      <c r="Q19" s="292"/>
    </row>
    <row r="20" spans="1:17" s="305" customFormat="1" ht="13.15" x14ac:dyDescent="0.4">
      <c r="A20" s="351" t="s">
        <v>179</v>
      </c>
      <c r="B20" s="352"/>
      <c r="C20" s="350">
        <v>0</v>
      </c>
      <c r="D20" s="310">
        <v>0</v>
      </c>
      <c r="E20" s="310">
        <f t="shared" si="1"/>
        <v>0</v>
      </c>
      <c r="F20" s="310">
        <f t="shared" si="0"/>
        <v>0</v>
      </c>
      <c r="G20" s="310">
        <f t="shared" si="0"/>
        <v>0</v>
      </c>
      <c r="H20" s="310">
        <f t="shared" si="0"/>
        <v>0</v>
      </c>
      <c r="I20" s="304"/>
    </row>
    <row r="21" spans="1:17" s="305" customFormat="1" ht="13.15" x14ac:dyDescent="0.4">
      <c r="A21" s="351" t="s">
        <v>180</v>
      </c>
      <c r="B21" s="352"/>
      <c r="C21" s="350">
        <v>0</v>
      </c>
      <c r="D21" s="310">
        <v>0</v>
      </c>
      <c r="E21" s="310">
        <f t="shared" si="1"/>
        <v>0</v>
      </c>
      <c r="F21" s="310">
        <f t="shared" si="0"/>
        <v>0</v>
      </c>
      <c r="G21" s="310">
        <f t="shared" si="0"/>
        <v>0</v>
      </c>
      <c r="H21" s="310">
        <f t="shared" si="0"/>
        <v>0</v>
      </c>
      <c r="I21" s="304"/>
    </row>
    <row r="22" spans="1:17" s="305" customFormat="1" ht="13.15" x14ac:dyDescent="0.4">
      <c r="A22" s="351" t="s">
        <v>181</v>
      </c>
      <c r="B22" s="352"/>
      <c r="C22" s="350">
        <v>0</v>
      </c>
      <c r="D22" s="310">
        <v>0</v>
      </c>
      <c r="E22" s="310">
        <f t="shared" si="1"/>
        <v>0</v>
      </c>
      <c r="F22" s="310">
        <f t="shared" si="0"/>
        <v>0</v>
      </c>
      <c r="G22" s="310">
        <f t="shared" si="0"/>
        <v>0</v>
      </c>
      <c r="H22" s="310">
        <f t="shared" si="0"/>
        <v>0</v>
      </c>
      <c r="I22" s="304"/>
    </row>
    <row r="23" spans="1:17" s="305" customFormat="1" ht="13.15" x14ac:dyDescent="0.4">
      <c r="A23" s="351" t="s">
        <v>182</v>
      </c>
      <c r="B23" s="352"/>
      <c r="C23" s="350">
        <v>0</v>
      </c>
      <c r="D23" s="310">
        <v>0</v>
      </c>
      <c r="E23" s="310">
        <f t="shared" si="1"/>
        <v>0</v>
      </c>
      <c r="F23" s="310">
        <f t="shared" si="0"/>
        <v>0</v>
      </c>
      <c r="G23" s="310">
        <f t="shared" si="0"/>
        <v>0</v>
      </c>
      <c r="H23" s="310">
        <f t="shared" si="0"/>
        <v>0</v>
      </c>
      <c r="I23" s="304"/>
    </row>
    <row r="24" spans="1:17" s="305" customFormat="1" ht="13.15" x14ac:dyDescent="0.4">
      <c r="A24" s="351" t="s">
        <v>183</v>
      </c>
      <c r="B24" s="352"/>
      <c r="C24" s="350">
        <v>0</v>
      </c>
      <c r="D24" s="310">
        <v>0</v>
      </c>
      <c r="E24" s="310">
        <f t="shared" si="1"/>
        <v>0</v>
      </c>
      <c r="F24" s="310">
        <f t="shared" si="0"/>
        <v>0</v>
      </c>
      <c r="G24" s="310">
        <f t="shared" si="0"/>
        <v>0</v>
      </c>
      <c r="H24" s="310">
        <f t="shared" si="0"/>
        <v>0</v>
      </c>
      <c r="I24" s="304"/>
    </row>
    <row r="25" spans="1:17" s="305" customFormat="1" ht="13.15" x14ac:dyDescent="0.4">
      <c r="A25" s="351" t="s">
        <v>184</v>
      </c>
      <c r="B25" s="352"/>
      <c r="C25" s="350">
        <v>0</v>
      </c>
      <c r="D25" s="310">
        <v>0</v>
      </c>
      <c r="E25" s="310">
        <f t="shared" si="1"/>
        <v>0</v>
      </c>
      <c r="F25" s="310">
        <f t="shared" si="0"/>
        <v>0</v>
      </c>
      <c r="G25" s="310">
        <f t="shared" si="0"/>
        <v>0</v>
      </c>
      <c r="H25" s="310">
        <f t="shared" si="0"/>
        <v>0</v>
      </c>
    </row>
    <row r="26" spans="1:17" s="305" customFormat="1" ht="13.15" x14ac:dyDescent="0.4">
      <c r="A26" s="507" t="s">
        <v>185</v>
      </c>
      <c r="B26" s="508"/>
      <c r="C26" s="350">
        <v>0</v>
      </c>
      <c r="D26" s="310">
        <v>0</v>
      </c>
      <c r="E26" s="310">
        <f t="shared" si="1"/>
        <v>0</v>
      </c>
      <c r="F26" s="310">
        <f t="shared" si="0"/>
        <v>0</v>
      </c>
      <c r="G26" s="310">
        <f t="shared" si="0"/>
        <v>0</v>
      </c>
      <c r="H26" s="310">
        <f t="shared" si="0"/>
        <v>0</v>
      </c>
    </row>
    <row r="27" spans="1:17" s="305" customFormat="1" ht="13.15" x14ac:dyDescent="0.4">
      <c r="A27" s="507" t="s">
        <v>186</v>
      </c>
      <c r="B27" s="508"/>
      <c r="C27" s="350">
        <v>0</v>
      </c>
      <c r="D27" s="310">
        <v>0</v>
      </c>
      <c r="E27" s="310">
        <f t="shared" si="1"/>
        <v>0</v>
      </c>
      <c r="F27" s="310">
        <f t="shared" si="0"/>
        <v>0</v>
      </c>
      <c r="G27" s="310">
        <f t="shared" si="0"/>
        <v>0</v>
      </c>
      <c r="H27" s="310">
        <f t="shared" si="0"/>
        <v>0</v>
      </c>
    </row>
    <row r="28" spans="1:17" s="305" customFormat="1" ht="13.15" x14ac:dyDescent="0.4">
      <c r="A28" s="507" t="s">
        <v>187</v>
      </c>
      <c r="B28" s="508"/>
      <c r="C28" s="350">
        <v>0</v>
      </c>
      <c r="D28" s="310">
        <v>0</v>
      </c>
      <c r="E28" s="310">
        <f t="shared" si="1"/>
        <v>0</v>
      </c>
      <c r="F28" s="310">
        <f t="shared" si="0"/>
        <v>0</v>
      </c>
      <c r="G28" s="310">
        <f t="shared" si="0"/>
        <v>0</v>
      </c>
      <c r="H28" s="310">
        <f t="shared" si="0"/>
        <v>0</v>
      </c>
    </row>
    <row r="29" spans="1:17" s="305" customFormat="1" ht="13.15" x14ac:dyDescent="0.4">
      <c r="A29" s="507" t="s">
        <v>188</v>
      </c>
      <c r="B29" s="508"/>
      <c r="C29" s="350">
        <v>2590</v>
      </c>
      <c r="D29" s="310">
        <v>2700</v>
      </c>
      <c r="E29" s="310">
        <v>2700</v>
      </c>
      <c r="F29" s="310">
        <f t="shared" si="0"/>
        <v>2700</v>
      </c>
      <c r="G29" s="310">
        <f t="shared" si="0"/>
        <v>2700</v>
      </c>
      <c r="H29" s="310">
        <f t="shared" si="0"/>
        <v>2700</v>
      </c>
    </row>
    <row r="30" spans="1:17" s="305" customFormat="1" ht="13.15" x14ac:dyDescent="0.4">
      <c r="A30" s="507" t="s">
        <v>189</v>
      </c>
      <c r="B30" s="508"/>
      <c r="C30" s="350">
        <v>4000</v>
      </c>
      <c r="D30" s="310">
        <v>3300</v>
      </c>
      <c r="E30" s="310">
        <v>3300</v>
      </c>
      <c r="F30" s="310">
        <f t="shared" si="0"/>
        <v>3300</v>
      </c>
      <c r="G30" s="310">
        <f t="shared" si="0"/>
        <v>3300</v>
      </c>
      <c r="H30" s="310">
        <f t="shared" si="0"/>
        <v>3300</v>
      </c>
    </row>
    <row r="31" spans="1:17" s="305" customFormat="1" ht="13.15" x14ac:dyDescent="0.4">
      <c r="A31" s="507" t="s">
        <v>344</v>
      </c>
      <c r="B31" s="508"/>
      <c r="C31" s="350">
        <v>0</v>
      </c>
      <c r="D31" s="310">
        <v>20000</v>
      </c>
      <c r="E31" s="310">
        <f t="shared" si="1"/>
        <v>20000</v>
      </c>
      <c r="F31" s="310">
        <f t="shared" si="0"/>
        <v>20000</v>
      </c>
      <c r="G31" s="310">
        <f t="shared" si="0"/>
        <v>20000</v>
      </c>
      <c r="H31" s="310">
        <f t="shared" si="0"/>
        <v>20000</v>
      </c>
    </row>
    <row r="32" spans="1:17" s="305" customFormat="1" ht="13.15" x14ac:dyDescent="0.4">
      <c r="A32" s="507" t="s">
        <v>191</v>
      </c>
      <c r="B32" s="508"/>
      <c r="C32" s="350">
        <v>0</v>
      </c>
      <c r="D32" s="310">
        <v>0</v>
      </c>
      <c r="E32" s="310">
        <f t="shared" si="1"/>
        <v>0</v>
      </c>
      <c r="F32" s="310">
        <f t="shared" si="0"/>
        <v>0</v>
      </c>
      <c r="G32" s="310">
        <f t="shared" si="0"/>
        <v>0</v>
      </c>
      <c r="H32" s="310">
        <f t="shared" si="0"/>
        <v>0</v>
      </c>
    </row>
    <row r="33" spans="1:8" s="305" customFormat="1" ht="13.15" x14ac:dyDescent="0.4">
      <c r="A33" s="507" t="s">
        <v>192</v>
      </c>
      <c r="B33" s="508"/>
      <c r="C33" s="350">
        <v>0</v>
      </c>
      <c r="D33" s="310">
        <v>0</v>
      </c>
      <c r="E33" s="310">
        <f t="shared" si="1"/>
        <v>0</v>
      </c>
      <c r="F33" s="310">
        <f t="shared" si="0"/>
        <v>0</v>
      </c>
      <c r="G33" s="310">
        <f t="shared" si="0"/>
        <v>0</v>
      </c>
      <c r="H33" s="310">
        <f t="shared" si="0"/>
        <v>0</v>
      </c>
    </row>
    <row r="34" spans="1:8" s="305" customFormat="1" ht="13.15" x14ac:dyDescent="0.4">
      <c r="A34" s="311" t="s">
        <v>193</v>
      </c>
      <c r="B34" s="312"/>
      <c r="C34" s="313"/>
      <c r="D34" s="313">
        <f>SUM(D15:D33)</f>
        <v>26000</v>
      </c>
      <c r="E34" s="313">
        <f>SUM(E15:E33)</f>
        <v>26000</v>
      </c>
      <c r="F34" s="313">
        <f>SUM(F15:F33)</f>
        <v>26000</v>
      </c>
      <c r="G34" s="313">
        <f>SUM(G15:G33)</f>
        <v>26000</v>
      </c>
      <c r="H34" s="313">
        <f>SUM(H15:H33)</f>
        <v>26000</v>
      </c>
    </row>
    <row r="35" spans="1:8" s="305" customFormat="1" ht="13.15" x14ac:dyDescent="0.4">
      <c r="A35" s="314"/>
      <c r="B35" s="314"/>
      <c r="C35" s="315"/>
      <c r="D35" s="315"/>
      <c r="E35" s="315"/>
      <c r="F35" s="315"/>
      <c r="G35" s="315"/>
      <c r="H35" s="315"/>
    </row>
    <row r="36" spans="1:8" s="305" customFormat="1" ht="13.15" x14ac:dyDescent="0.4">
      <c r="A36" s="516" t="s">
        <v>304</v>
      </c>
      <c r="B36" s="516"/>
      <c r="C36" s="516"/>
      <c r="D36" s="313">
        <f>D34</f>
        <v>26000</v>
      </c>
      <c r="E36" s="313">
        <f>E34</f>
        <v>26000</v>
      </c>
      <c r="F36" s="313">
        <f>F34</f>
        <v>26000</v>
      </c>
      <c r="G36" s="313">
        <f>G34</f>
        <v>26000</v>
      </c>
      <c r="H36" s="313">
        <f>H34</f>
        <v>26000</v>
      </c>
    </row>
    <row r="37" spans="1:8" s="305" customFormat="1" ht="13.15" x14ac:dyDescent="0.4">
      <c r="A37" s="316"/>
      <c r="B37" s="539"/>
      <c r="C37" s="539"/>
      <c r="D37" s="539"/>
      <c r="E37" s="317"/>
      <c r="F37" s="317"/>
      <c r="G37" s="317"/>
      <c r="H37" s="317"/>
    </row>
    <row r="38" spans="1:8" s="305" customFormat="1" ht="12.75" customHeight="1" x14ac:dyDescent="0.4">
      <c r="A38" s="484" t="s">
        <v>302</v>
      </c>
      <c r="B38" s="485"/>
      <c r="C38" s="486"/>
      <c r="D38" s="309">
        <f>D14</f>
        <v>2023</v>
      </c>
      <c r="E38" s="309">
        <f>D38+1</f>
        <v>2024</v>
      </c>
      <c r="F38" s="309">
        <f>E38+1</f>
        <v>2025</v>
      </c>
      <c r="G38" s="309">
        <f>F38+1</f>
        <v>2026</v>
      </c>
      <c r="H38" s="309">
        <f>G38+1</f>
        <v>2027</v>
      </c>
    </row>
    <row r="39" spans="1:8" s="305" customFormat="1" ht="13.15" x14ac:dyDescent="0.4">
      <c r="A39" s="510" t="s">
        <v>194</v>
      </c>
      <c r="B39" s="511"/>
      <c r="C39" s="512"/>
      <c r="D39" s="310">
        <f>D36</f>
        <v>26000</v>
      </c>
      <c r="E39" s="310">
        <f>E36</f>
        <v>26000</v>
      </c>
      <c r="F39" s="310">
        <f>F36</f>
        <v>26000</v>
      </c>
      <c r="G39" s="310">
        <f>G36</f>
        <v>26000</v>
      </c>
      <c r="H39" s="310">
        <f>H36</f>
        <v>26000</v>
      </c>
    </row>
    <row r="40" spans="1:8" s="305" customFormat="1" ht="13.15" x14ac:dyDescent="0.4">
      <c r="A40" s="510" t="s">
        <v>195</v>
      </c>
      <c r="B40" s="511"/>
      <c r="C40" s="512"/>
      <c r="D40" s="310">
        <v>0</v>
      </c>
      <c r="E40" s="310">
        <v>0</v>
      </c>
      <c r="F40" s="310">
        <v>0</v>
      </c>
      <c r="G40" s="310">
        <v>0</v>
      </c>
      <c r="H40" s="310">
        <v>0</v>
      </c>
    </row>
    <row r="41" spans="1:8" s="305" customFormat="1" ht="13.15" x14ac:dyDescent="0.4">
      <c r="A41" s="510" t="s">
        <v>196</v>
      </c>
      <c r="B41" s="511"/>
      <c r="C41" s="512"/>
      <c r="D41" s="310">
        <v>0</v>
      </c>
      <c r="E41" s="310">
        <v>0</v>
      </c>
      <c r="F41" s="310">
        <v>0</v>
      </c>
      <c r="G41" s="310">
        <v>0</v>
      </c>
      <c r="H41" s="310">
        <v>0</v>
      </c>
    </row>
    <row r="42" spans="1:8" s="305" customFormat="1" ht="13.15" x14ac:dyDescent="0.4">
      <c r="A42" s="510" t="s">
        <v>197</v>
      </c>
      <c r="B42" s="511"/>
      <c r="C42" s="512"/>
      <c r="D42" s="310">
        <v>0</v>
      </c>
      <c r="E42" s="310">
        <v>0</v>
      </c>
      <c r="F42" s="310">
        <v>0</v>
      </c>
      <c r="G42" s="310">
        <v>0</v>
      </c>
      <c r="H42" s="310">
        <v>0</v>
      </c>
    </row>
    <row r="43" spans="1:8" s="305" customFormat="1" ht="13.15" x14ac:dyDescent="0.4">
      <c r="A43" s="510" t="s">
        <v>198</v>
      </c>
      <c r="B43" s="511"/>
      <c r="C43" s="512"/>
      <c r="D43" s="310">
        <v>0</v>
      </c>
      <c r="E43" s="310">
        <v>0</v>
      </c>
      <c r="F43" s="310">
        <v>0</v>
      </c>
      <c r="G43" s="310">
        <v>0</v>
      </c>
      <c r="H43" s="310">
        <v>0</v>
      </c>
    </row>
    <row r="44" spans="1:8" s="305" customFormat="1" ht="13.15" x14ac:dyDescent="0.4">
      <c r="A44" s="484" t="s">
        <v>6</v>
      </c>
      <c r="B44" s="485"/>
      <c r="C44" s="486"/>
      <c r="D44" s="319">
        <f>IF(SUM(D39:D43)=D34,SUM(D39:D43),"Error")</f>
        <v>26000</v>
      </c>
      <c r="E44" s="319">
        <f>IF(SUM(E39:E43)=E34,SUM(E39:E43),"Error")</f>
        <v>26000</v>
      </c>
      <c r="F44" s="319">
        <f>IF(SUM(F39:F43)=F34,SUM(F39:F43),"Error")</f>
        <v>26000</v>
      </c>
      <c r="G44" s="319">
        <f>IF(SUM(G39:G43)=G34,SUM(G39:G43),"Error")</f>
        <v>26000</v>
      </c>
      <c r="H44" s="319">
        <f>IF(SUM(H39:H43)=H34,SUM(H39:H43),"Error")</f>
        <v>26000</v>
      </c>
    </row>
    <row r="45" spans="1:8" s="305" customFormat="1" ht="13.15" x14ac:dyDescent="0.4"/>
    <row r="46" spans="1:8" s="305" customFormat="1" ht="13.15" x14ac:dyDescent="0.4"/>
    <row r="47" spans="1:8" s="305" customFormat="1" ht="13.15" x14ac:dyDescent="0.4"/>
    <row r="48" spans="1:8" s="305" customFormat="1" ht="13.15" x14ac:dyDescent="0.4"/>
    <row r="49" spans="1:8" s="305" customFormat="1" ht="13.15" x14ac:dyDescent="0.4"/>
    <row r="50" spans="1:8" s="305" customFormat="1" ht="13.15" x14ac:dyDescent="0.4"/>
    <row r="51" spans="1:8" s="305" customFormat="1" ht="14.25" x14ac:dyDescent="0.45">
      <c r="A51" s="320" t="s">
        <v>97</v>
      </c>
      <c r="B51" s="321" t="s">
        <v>156</v>
      </c>
      <c r="H51" s="305">
        <v>1</v>
      </c>
    </row>
    <row r="52" spans="1:8" s="305" customFormat="1" ht="14.25" x14ac:dyDescent="0.45">
      <c r="A52" s="320" t="s">
        <v>199</v>
      </c>
      <c r="B52" s="321" t="s">
        <v>200</v>
      </c>
      <c r="H52" s="305">
        <v>2</v>
      </c>
    </row>
    <row r="53" spans="1:8" s="305" customFormat="1" ht="14.25" x14ac:dyDescent="0.45">
      <c r="A53" s="320" t="s">
        <v>201</v>
      </c>
      <c r="B53" s="321" t="s">
        <v>202</v>
      </c>
      <c r="H53" s="305">
        <v>3</v>
      </c>
    </row>
    <row r="54" spans="1:8" s="305" customFormat="1" ht="14.25" x14ac:dyDescent="0.45">
      <c r="A54" s="320" t="s">
        <v>203</v>
      </c>
      <c r="B54" s="321" t="s">
        <v>204</v>
      </c>
      <c r="H54" s="305">
        <v>4</v>
      </c>
    </row>
    <row r="55" spans="1:8" s="305" customFormat="1" ht="14.25" x14ac:dyDescent="0.45">
      <c r="A55" s="320" t="s">
        <v>205</v>
      </c>
      <c r="B55" s="321" t="s">
        <v>206</v>
      </c>
      <c r="H55" s="305">
        <v>5</v>
      </c>
    </row>
    <row r="56" spans="1:8" s="305" customFormat="1" ht="14.25" x14ac:dyDescent="0.45">
      <c r="A56" s="320" t="s">
        <v>207</v>
      </c>
      <c r="B56" s="321" t="s">
        <v>208</v>
      </c>
      <c r="H56" s="305">
        <v>6</v>
      </c>
    </row>
    <row r="57" spans="1:8" s="305" customFormat="1" ht="14.25" x14ac:dyDescent="0.45">
      <c r="A57" s="320">
        <v>130</v>
      </c>
      <c r="B57" s="321" t="s">
        <v>209</v>
      </c>
      <c r="H57" s="305">
        <v>7</v>
      </c>
    </row>
    <row r="58" spans="1:8" s="305" customFormat="1" ht="14.25" x14ac:dyDescent="0.45">
      <c r="A58" s="320" t="s">
        <v>210</v>
      </c>
      <c r="B58" s="321" t="s">
        <v>211</v>
      </c>
      <c r="H58" s="305">
        <v>8</v>
      </c>
    </row>
    <row r="59" spans="1:8" s="305" customFormat="1" ht="14.25" x14ac:dyDescent="0.45">
      <c r="A59" s="320" t="s">
        <v>212</v>
      </c>
      <c r="B59" s="321" t="s">
        <v>24</v>
      </c>
      <c r="H59" s="305">
        <v>9</v>
      </c>
    </row>
    <row r="60" spans="1:8" s="305" customFormat="1" ht="14.25" x14ac:dyDescent="0.45">
      <c r="A60" s="320">
        <v>305</v>
      </c>
      <c r="B60" s="321" t="s">
        <v>213</v>
      </c>
      <c r="H60" s="305">
        <v>10</v>
      </c>
    </row>
    <row r="61" spans="1:8" s="305" customFormat="1" ht="14.25" x14ac:dyDescent="0.45">
      <c r="A61" s="320">
        <v>310</v>
      </c>
      <c r="B61" s="321" t="s">
        <v>214</v>
      </c>
      <c r="H61" s="305">
        <v>11</v>
      </c>
    </row>
    <row r="62" spans="1:8" s="305" customFormat="1" ht="14.25" x14ac:dyDescent="0.45">
      <c r="A62" s="320" t="s">
        <v>215</v>
      </c>
      <c r="B62" s="321" t="s">
        <v>216</v>
      </c>
      <c r="H62" s="305">
        <v>12</v>
      </c>
    </row>
    <row r="63" spans="1:8" s="305" customFormat="1" ht="14.25" x14ac:dyDescent="0.45">
      <c r="A63" s="320" t="s">
        <v>217</v>
      </c>
      <c r="B63" s="321" t="s">
        <v>218</v>
      </c>
      <c r="H63" s="305">
        <v>13</v>
      </c>
    </row>
    <row r="64" spans="1:8" s="305" customFormat="1" ht="14.25" x14ac:dyDescent="0.45">
      <c r="A64" s="320" t="s">
        <v>219</v>
      </c>
      <c r="B64" s="321" t="s">
        <v>220</v>
      </c>
      <c r="H64" s="305">
        <v>14</v>
      </c>
    </row>
    <row r="65" spans="1:8" s="305" customFormat="1" ht="14.25" x14ac:dyDescent="0.45">
      <c r="A65" s="320" t="s">
        <v>221</v>
      </c>
      <c r="B65" s="321" t="s">
        <v>222</v>
      </c>
      <c r="H65" s="305">
        <v>15</v>
      </c>
    </row>
    <row r="66" spans="1:8" s="305" customFormat="1" ht="14.25" x14ac:dyDescent="0.45">
      <c r="A66" s="320" t="s">
        <v>223</v>
      </c>
      <c r="B66" s="321" t="s">
        <v>224</v>
      </c>
      <c r="C66" s="322"/>
      <c r="D66" s="322"/>
      <c r="E66" s="322"/>
      <c r="F66" s="322"/>
      <c r="G66" s="322"/>
      <c r="H66" s="305">
        <v>16</v>
      </c>
    </row>
    <row r="67" spans="1:8" ht="14.25" x14ac:dyDescent="0.45">
      <c r="A67" s="320" t="s">
        <v>225</v>
      </c>
      <c r="B67" s="321" t="s">
        <v>226</v>
      </c>
      <c r="H67" s="305">
        <v>17</v>
      </c>
    </row>
    <row r="68" spans="1:8" ht="14.25" x14ac:dyDescent="0.45">
      <c r="A68" s="320" t="s">
        <v>227</v>
      </c>
      <c r="B68" s="321" t="s">
        <v>93</v>
      </c>
      <c r="H68" s="305">
        <v>18</v>
      </c>
    </row>
    <row r="69" spans="1:8" ht="14.25" x14ac:dyDescent="0.45">
      <c r="A69" s="320" t="s">
        <v>228</v>
      </c>
      <c r="B69" s="321" t="s">
        <v>229</v>
      </c>
      <c r="H69" s="305">
        <v>19</v>
      </c>
    </row>
    <row r="70" spans="1:8" ht="14.25" x14ac:dyDescent="0.45">
      <c r="A70" s="320" t="s">
        <v>230</v>
      </c>
      <c r="B70" s="321" t="s">
        <v>231</v>
      </c>
      <c r="H70" s="305">
        <v>20</v>
      </c>
    </row>
    <row r="71" spans="1:8" ht="13.15" x14ac:dyDescent="0.4">
      <c r="H71" s="305">
        <v>21</v>
      </c>
    </row>
    <row r="72" spans="1:8" ht="13.15" x14ac:dyDescent="0.4">
      <c r="H72" s="305">
        <v>22</v>
      </c>
    </row>
    <row r="73" spans="1:8" ht="13.15" x14ac:dyDescent="0.4">
      <c r="H73" s="305">
        <v>23</v>
      </c>
    </row>
    <row r="74" spans="1:8" ht="13.15" x14ac:dyDescent="0.4">
      <c r="H74" s="305">
        <v>24</v>
      </c>
    </row>
    <row r="75" spans="1:8" ht="13.15" x14ac:dyDescent="0.4">
      <c r="H75" s="305">
        <v>25</v>
      </c>
    </row>
    <row r="77" spans="1:8" x14ac:dyDescent="0.35">
      <c r="B77" s="322" t="s">
        <v>165</v>
      </c>
    </row>
    <row r="78" spans="1:8" x14ac:dyDescent="0.35">
      <c r="B78" s="322" t="s">
        <v>232</v>
      </c>
    </row>
    <row r="81" spans="2:2" x14ac:dyDescent="0.35">
      <c r="B81" s="322" t="s">
        <v>170</v>
      </c>
    </row>
    <row r="82" spans="2:2" x14ac:dyDescent="0.35">
      <c r="B82" s="322" t="s">
        <v>18</v>
      </c>
    </row>
    <row r="85" spans="2:2" x14ac:dyDescent="0.35">
      <c r="B85" s="322" t="s">
        <v>168</v>
      </c>
    </row>
    <row r="86" spans="2:2" x14ac:dyDescent="0.35">
      <c r="B86" s="322" t="s">
        <v>233</v>
      </c>
    </row>
  </sheetData>
  <mergeCells count="30">
    <mergeCell ref="A1:H1"/>
    <mergeCell ref="B2:E2"/>
    <mergeCell ref="F2:G2"/>
    <mergeCell ref="B3:H3"/>
    <mergeCell ref="B4:E4"/>
    <mergeCell ref="G4:H6"/>
    <mergeCell ref="B5:E5"/>
    <mergeCell ref="B6:E6"/>
    <mergeCell ref="A33:B33"/>
    <mergeCell ref="B7:H7"/>
    <mergeCell ref="B8:H8"/>
    <mergeCell ref="E10:G12"/>
    <mergeCell ref="A15:B15"/>
    <mergeCell ref="A26:B26"/>
    <mergeCell ref="A27:B27"/>
    <mergeCell ref="A28:B28"/>
    <mergeCell ref="A29:B29"/>
    <mergeCell ref="A30:B30"/>
    <mergeCell ref="A31:B31"/>
    <mergeCell ref="A32:B32"/>
    <mergeCell ref="D13:H13"/>
    <mergeCell ref="A44:C44"/>
    <mergeCell ref="A36:C36"/>
    <mergeCell ref="B37:D37"/>
    <mergeCell ref="A38:C38"/>
    <mergeCell ref="A39:C39"/>
    <mergeCell ref="A40:C40"/>
    <mergeCell ref="A41:C41"/>
    <mergeCell ref="A42:C42"/>
    <mergeCell ref="A43:C43"/>
  </mergeCells>
  <dataValidations count="7">
    <dataValidation type="list" allowBlank="1" showInputMessage="1" showErrorMessage="1" errorTitle="Invalid Entry" error="Choose Yes or No" promptTitle="Is this a Carryforward?" prompt="Choose Yes or No" sqref="H10 C12">
      <formula1>$B$85:$B$86</formula1>
    </dataValidation>
    <dataValidation type="list" allowBlank="1" showInputMessage="1" showErrorMessage="1" sqref="H2">
      <formula1>$H$51:$H$75</formula1>
    </dataValidation>
    <dataValidation type="list" allowBlank="1" showInputMessage="1" showErrorMessage="1" errorTitle="Invalid Choice" error="Choose One-Tiime or On-Going" promptTitle="Expenditure Type" prompt="Choose which type of expenditure this is." sqref="C10">
      <formula1>$B$77:$B$78</formula1>
    </dataValidation>
    <dataValidation type="list" allowBlank="1" showInputMessage="1" showErrorMessage="1" sqref="G4:H6">
      <formula1>$B$51:$B$70</formula1>
    </dataValidation>
    <dataValidation type="textLength" operator="lessThan" allowBlank="1" showInputMessage="1" showErrorMessage="1" error="Too many characters" promptTitle="Input Limit" prompt="Limit the Description to 340 characters [with spaces], or about 65 words." sqref="B3">
      <formula1>340</formula1>
    </dataValidation>
    <dataValidation type="list" allowBlank="1" showInputMessage="1" showErrorMessage="1" errorTitle="Invalid Entry" error="Choose Yes or No" promptTitle="Is this a Carry Forward?" prompt="Choose Yes or No" sqref="H11:H12">
      <formula1>Carryforward</formula1>
    </dataValidation>
    <dataValidation type="list" allowBlank="1" showInputMessage="1" showErrorMessage="1" errorTitle="Invalid Choice" error="Choose Operating or Capital" promptTitle="Expenditure Nature" prompt="Is the expenditure Operating or Capital?" sqref="C11">
      <formula1>$B$81:$B$82</formula1>
    </dataValidation>
  </dataValidations>
  <hyperlinks>
    <hyperlink ref="J6" location="'Budget Calculator'!A32" display="Return to Budget Calculator"/>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6"/>
  <sheetViews>
    <sheetView workbookViewId="0">
      <selection activeCell="J6" sqref="J6"/>
    </sheetView>
  </sheetViews>
  <sheetFormatPr defaultColWidth="10.3984375" defaultRowHeight="11.65" x14ac:dyDescent="0.35"/>
  <cols>
    <col min="1" max="1" width="33.3984375" style="322" customWidth="1"/>
    <col min="2" max="2" width="10.1328125" style="322" customWidth="1"/>
    <col min="3" max="3" width="12.59765625" style="322" customWidth="1"/>
    <col min="4" max="8" width="9" style="322" customWidth="1"/>
    <col min="9" max="9" width="6.1328125" style="322" customWidth="1"/>
    <col min="10" max="16384" width="10.3984375" style="322"/>
  </cols>
  <sheetData>
    <row r="1" spans="1:17" s="288" customFormat="1" ht="17.649999999999999" x14ac:dyDescent="0.5">
      <c r="A1" s="487" t="s">
        <v>150</v>
      </c>
      <c r="B1" s="488"/>
      <c r="C1" s="488"/>
      <c r="D1" s="488"/>
      <c r="E1" s="488"/>
      <c r="F1" s="488"/>
      <c r="G1" s="488"/>
      <c r="H1" s="489"/>
    </row>
    <row r="2" spans="1:17" s="288" customFormat="1" ht="24.75" customHeight="1" x14ac:dyDescent="0.5">
      <c r="A2" s="289" t="s">
        <v>151</v>
      </c>
      <c r="B2" s="490" t="s">
        <v>266</v>
      </c>
      <c r="C2" s="491"/>
      <c r="D2" s="491"/>
      <c r="E2" s="492"/>
      <c r="F2" s="493" t="s">
        <v>153</v>
      </c>
      <c r="G2" s="494"/>
      <c r="H2" s="290">
        <v>4</v>
      </c>
    </row>
    <row r="3" spans="1:17" s="292" customFormat="1" ht="57" customHeight="1" x14ac:dyDescent="0.45">
      <c r="A3" s="291" t="s">
        <v>154</v>
      </c>
      <c r="B3" s="495" t="s">
        <v>267</v>
      </c>
      <c r="C3" s="496"/>
      <c r="D3" s="496"/>
      <c r="E3" s="496"/>
      <c r="F3" s="496"/>
      <c r="G3" s="496"/>
      <c r="H3" s="497"/>
    </row>
    <row r="4" spans="1:17" s="292" customFormat="1" ht="15.4" x14ac:dyDescent="0.45">
      <c r="A4" s="293" t="s">
        <v>155</v>
      </c>
      <c r="B4" s="498" t="s">
        <v>262</v>
      </c>
      <c r="C4" s="499"/>
      <c r="D4" s="499"/>
      <c r="E4" s="500"/>
      <c r="F4" s="294"/>
      <c r="G4" s="501" t="s">
        <v>156</v>
      </c>
      <c r="H4" s="502"/>
    </row>
    <row r="5" spans="1:17" s="292" customFormat="1" ht="15.75" customHeight="1" x14ac:dyDescent="0.45">
      <c r="A5" s="293" t="s">
        <v>157</v>
      </c>
      <c r="B5" s="498" t="s">
        <v>147</v>
      </c>
      <c r="C5" s="499"/>
      <c r="D5" s="499"/>
      <c r="E5" s="500"/>
      <c r="F5" s="295" t="s">
        <v>159</v>
      </c>
      <c r="G5" s="503"/>
      <c r="H5" s="504"/>
    </row>
    <row r="6" spans="1:17" s="292" customFormat="1" ht="15.4" x14ac:dyDescent="0.45">
      <c r="A6" s="293" t="s">
        <v>160</v>
      </c>
      <c r="B6" s="498" t="s">
        <v>263</v>
      </c>
      <c r="C6" s="499"/>
      <c r="D6" s="499"/>
      <c r="E6" s="500"/>
      <c r="F6" s="294"/>
      <c r="G6" s="505"/>
      <c r="H6" s="506"/>
      <c r="J6" s="324" t="s">
        <v>236</v>
      </c>
    </row>
    <row r="7" spans="1:17" s="292" customFormat="1" ht="15.4" x14ac:dyDescent="0.45">
      <c r="A7" s="296" t="s">
        <v>162</v>
      </c>
      <c r="B7" s="498" t="s">
        <v>121</v>
      </c>
      <c r="C7" s="499"/>
      <c r="D7" s="499"/>
      <c r="E7" s="499"/>
      <c r="F7" s="499"/>
      <c r="G7" s="499"/>
      <c r="H7" s="500"/>
    </row>
    <row r="8" spans="1:17" s="292" customFormat="1" ht="15.4" x14ac:dyDescent="0.45">
      <c r="A8" s="296" t="s">
        <v>163</v>
      </c>
      <c r="B8" s="498"/>
      <c r="C8" s="499"/>
      <c r="D8" s="499"/>
      <c r="E8" s="499"/>
      <c r="F8" s="499"/>
      <c r="G8" s="499"/>
      <c r="H8" s="500"/>
    </row>
    <row r="9" spans="1:17" s="292" customFormat="1" ht="15.75" customHeight="1" x14ac:dyDescent="0.45">
      <c r="A9" s="297"/>
      <c r="B9" s="297"/>
      <c r="C9" s="294"/>
      <c r="D9" s="294"/>
      <c r="E9" s="294"/>
      <c r="F9" s="294"/>
      <c r="G9" s="294"/>
      <c r="H9" s="294"/>
    </row>
    <row r="10" spans="1:17" s="292" customFormat="1" ht="14.25" customHeight="1" x14ac:dyDescent="0.45">
      <c r="A10" s="298" t="s">
        <v>164</v>
      </c>
      <c r="B10" s="298"/>
      <c r="C10" s="299" t="s">
        <v>165</v>
      </c>
      <c r="D10" s="294"/>
      <c r="E10" s="509" t="s">
        <v>167</v>
      </c>
      <c r="F10" s="509"/>
      <c r="G10" s="509"/>
      <c r="H10" s="300" t="s">
        <v>233</v>
      </c>
    </row>
    <row r="11" spans="1:17" s="292" customFormat="1" ht="15.75" customHeight="1" x14ac:dyDescent="0.45">
      <c r="A11" s="301" t="s">
        <v>169</v>
      </c>
      <c r="B11" s="298"/>
      <c r="C11" s="299" t="s">
        <v>170</v>
      </c>
      <c r="D11" s="294"/>
      <c r="E11" s="509"/>
      <c r="F11" s="509"/>
      <c r="G11" s="509"/>
      <c r="H11" s="302"/>
    </row>
    <row r="12" spans="1:17" s="292" customFormat="1" ht="15.4" x14ac:dyDescent="0.45">
      <c r="A12" s="301" t="s">
        <v>171</v>
      </c>
      <c r="C12" s="300" t="s">
        <v>233</v>
      </c>
      <c r="D12" s="294"/>
      <c r="E12" s="509"/>
      <c r="F12" s="509"/>
      <c r="G12" s="509"/>
      <c r="H12" s="302"/>
    </row>
    <row r="13" spans="1:17" s="305" customFormat="1" ht="15.4" x14ac:dyDescent="0.45">
      <c r="A13" s="301"/>
      <c r="B13" s="298"/>
      <c r="C13" s="303"/>
      <c r="D13" s="513" t="s">
        <v>301</v>
      </c>
      <c r="E13" s="514"/>
      <c r="F13" s="514"/>
      <c r="G13" s="514"/>
      <c r="H13" s="515"/>
      <c r="I13" s="304"/>
      <c r="Q13" s="292"/>
    </row>
    <row r="14" spans="1:17" s="305" customFormat="1" ht="25.5" x14ac:dyDescent="0.45">
      <c r="A14" s="306" t="s">
        <v>172</v>
      </c>
      <c r="B14" s="318"/>
      <c r="C14" s="308" t="s">
        <v>173</v>
      </c>
      <c r="D14" s="309">
        <v>2023</v>
      </c>
      <c r="E14" s="309">
        <f>D14+1</f>
        <v>2024</v>
      </c>
      <c r="F14" s="309">
        <f>E14+1</f>
        <v>2025</v>
      </c>
      <c r="G14" s="309">
        <f>F14+1</f>
        <v>2026</v>
      </c>
      <c r="H14" s="309">
        <f>G14+1</f>
        <v>2027</v>
      </c>
      <c r="I14" s="304"/>
      <c r="Q14" s="292"/>
    </row>
    <row r="15" spans="1:17" s="305" customFormat="1" ht="14.25" x14ac:dyDescent="0.45">
      <c r="A15" s="507" t="s">
        <v>174</v>
      </c>
      <c r="B15" s="508"/>
      <c r="C15" s="350">
        <v>0</v>
      </c>
      <c r="D15" s="310">
        <v>0</v>
      </c>
      <c r="E15" s="310">
        <f>IF($C$10="On-Going",D15,0)</f>
        <v>0</v>
      </c>
      <c r="F15" s="310">
        <f t="shared" ref="F15:H33" si="0">IF($C$10="On-Going",E15,0)</f>
        <v>0</v>
      </c>
      <c r="G15" s="310">
        <f t="shared" si="0"/>
        <v>0</v>
      </c>
      <c r="H15" s="310">
        <f t="shared" si="0"/>
        <v>0</v>
      </c>
      <c r="I15" s="304"/>
      <c r="Q15" s="292"/>
    </row>
    <row r="16" spans="1:17" s="305" customFormat="1" ht="14.25" x14ac:dyDescent="0.45">
      <c r="A16" s="351" t="s">
        <v>175</v>
      </c>
      <c r="B16" s="352"/>
      <c r="C16" s="350">
        <v>0</v>
      </c>
      <c r="D16" s="310">
        <v>0</v>
      </c>
      <c r="E16" s="310">
        <f t="shared" ref="E16:E33" si="1">IF($C$10="On-Going",D16,0)</f>
        <v>0</v>
      </c>
      <c r="F16" s="310">
        <f t="shared" si="0"/>
        <v>0</v>
      </c>
      <c r="G16" s="310">
        <f t="shared" si="0"/>
        <v>0</v>
      </c>
      <c r="H16" s="310">
        <f t="shared" si="0"/>
        <v>0</v>
      </c>
      <c r="I16" s="304"/>
      <c r="Q16" s="292"/>
    </row>
    <row r="17" spans="1:17" s="305" customFormat="1" ht="14.25" x14ac:dyDescent="0.45">
      <c r="A17" s="351" t="s">
        <v>176</v>
      </c>
      <c r="B17" s="352"/>
      <c r="C17" s="350">
        <v>0</v>
      </c>
      <c r="D17" s="310">
        <v>0</v>
      </c>
      <c r="E17" s="310">
        <f t="shared" si="1"/>
        <v>0</v>
      </c>
      <c r="F17" s="310">
        <f t="shared" si="0"/>
        <v>0</v>
      </c>
      <c r="G17" s="310">
        <f t="shared" si="0"/>
        <v>0</v>
      </c>
      <c r="H17" s="310">
        <f t="shared" si="0"/>
        <v>0</v>
      </c>
      <c r="I17" s="304"/>
      <c r="Q17" s="292"/>
    </row>
    <row r="18" spans="1:17" s="305" customFormat="1" ht="14.25" x14ac:dyDescent="0.45">
      <c r="A18" s="351" t="s">
        <v>177</v>
      </c>
      <c r="B18" s="352"/>
      <c r="C18" s="350">
        <v>0</v>
      </c>
      <c r="D18" s="310">
        <v>0</v>
      </c>
      <c r="E18" s="310">
        <f t="shared" si="1"/>
        <v>0</v>
      </c>
      <c r="F18" s="310">
        <f t="shared" si="0"/>
        <v>0</v>
      </c>
      <c r="G18" s="310">
        <f t="shared" si="0"/>
        <v>0</v>
      </c>
      <c r="H18" s="310">
        <f t="shared" si="0"/>
        <v>0</v>
      </c>
      <c r="I18" s="304"/>
      <c r="Q18" s="292"/>
    </row>
    <row r="19" spans="1:17" s="305" customFormat="1" ht="14.25" x14ac:dyDescent="0.45">
      <c r="A19" s="351" t="s">
        <v>178</v>
      </c>
      <c r="B19" s="352"/>
      <c r="C19" s="350">
        <v>0</v>
      </c>
      <c r="D19" s="310">
        <v>0</v>
      </c>
      <c r="E19" s="310">
        <f t="shared" si="1"/>
        <v>0</v>
      </c>
      <c r="F19" s="310">
        <f t="shared" si="0"/>
        <v>0</v>
      </c>
      <c r="G19" s="310">
        <f t="shared" si="0"/>
        <v>0</v>
      </c>
      <c r="H19" s="310">
        <f t="shared" si="0"/>
        <v>0</v>
      </c>
      <c r="I19" s="304"/>
      <c r="Q19" s="292"/>
    </row>
    <row r="20" spans="1:17" s="305" customFormat="1" ht="13.15" x14ac:dyDescent="0.4">
      <c r="A20" s="351" t="s">
        <v>179</v>
      </c>
      <c r="B20" s="352"/>
      <c r="C20" s="350">
        <v>0</v>
      </c>
      <c r="D20" s="310">
        <v>0</v>
      </c>
      <c r="E20" s="310">
        <f t="shared" si="1"/>
        <v>0</v>
      </c>
      <c r="F20" s="310">
        <f t="shared" si="0"/>
        <v>0</v>
      </c>
      <c r="G20" s="310">
        <f t="shared" si="0"/>
        <v>0</v>
      </c>
      <c r="H20" s="310">
        <f t="shared" si="0"/>
        <v>0</v>
      </c>
      <c r="I20" s="304"/>
    </row>
    <row r="21" spans="1:17" s="305" customFormat="1" ht="13.15" x14ac:dyDescent="0.4">
      <c r="A21" s="351" t="s">
        <v>180</v>
      </c>
      <c r="B21" s="352"/>
      <c r="C21" s="350">
        <v>0</v>
      </c>
      <c r="D21" s="310">
        <v>0</v>
      </c>
      <c r="E21" s="310">
        <f t="shared" si="1"/>
        <v>0</v>
      </c>
      <c r="F21" s="310">
        <f t="shared" si="0"/>
        <v>0</v>
      </c>
      <c r="G21" s="310">
        <f t="shared" si="0"/>
        <v>0</v>
      </c>
      <c r="H21" s="310">
        <f t="shared" si="0"/>
        <v>0</v>
      </c>
      <c r="I21" s="304"/>
    </row>
    <row r="22" spans="1:17" s="305" customFormat="1" ht="13.15" x14ac:dyDescent="0.4">
      <c r="A22" s="351" t="s">
        <v>181</v>
      </c>
      <c r="B22" s="352"/>
      <c r="C22" s="350">
        <v>0</v>
      </c>
      <c r="D22" s="310">
        <v>0</v>
      </c>
      <c r="E22" s="310">
        <f t="shared" si="1"/>
        <v>0</v>
      </c>
      <c r="F22" s="310">
        <f t="shared" si="0"/>
        <v>0</v>
      </c>
      <c r="G22" s="310">
        <f t="shared" si="0"/>
        <v>0</v>
      </c>
      <c r="H22" s="310">
        <f t="shared" si="0"/>
        <v>0</v>
      </c>
      <c r="I22" s="304"/>
    </row>
    <row r="23" spans="1:17" s="305" customFormat="1" ht="13.15" x14ac:dyDescent="0.4">
      <c r="A23" s="351" t="s">
        <v>182</v>
      </c>
      <c r="B23" s="352"/>
      <c r="C23" s="350">
        <v>0</v>
      </c>
      <c r="D23" s="310">
        <v>0</v>
      </c>
      <c r="E23" s="310">
        <f t="shared" si="1"/>
        <v>0</v>
      </c>
      <c r="F23" s="310">
        <f t="shared" si="0"/>
        <v>0</v>
      </c>
      <c r="G23" s="310">
        <f t="shared" si="0"/>
        <v>0</v>
      </c>
      <c r="H23" s="310">
        <f t="shared" si="0"/>
        <v>0</v>
      </c>
      <c r="I23" s="304"/>
    </row>
    <row r="24" spans="1:17" s="305" customFormat="1" ht="13.15" x14ac:dyDescent="0.4">
      <c r="A24" s="351" t="s">
        <v>183</v>
      </c>
      <c r="B24" s="352"/>
      <c r="C24" s="350">
        <v>0</v>
      </c>
      <c r="D24" s="310">
        <v>0</v>
      </c>
      <c r="E24" s="310">
        <f t="shared" si="1"/>
        <v>0</v>
      </c>
      <c r="F24" s="310">
        <f t="shared" si="0"/>
        <v>0</v>
      </c>
      <c r="G24" s="310">
        <f t="shared" si="0"/>
        <v>0</v>
      </c>
      <c r="H24" s="310">
        <f t="shared" si="0"/>
        <v>0</v>
      </c>
      <c r="I24" s="304"/>
    </row>
    <row r="25" spans="1:17" s="305" customFormat="1" ht="13.15" x14ac:dyDescent="0.4">
      <c r="A25" s="351" t="s">
        <v>184</v>
      </c>
      <c r="B25" s="352"/>
      <c r="C25" s="350">
        <v>0</v>
      </c>
      <c r="D25" s="310">
        <v>0</v>
      </c>
      <c r="E25" s="310">
        <f t="shared" si="1"/>
        <v>0</v>
      </c>
      <c r="F25" s="310">
        <f t="shared" si="0"/>
        <v>0</v>
      </c>
      <c r="G25" s="310">
        <f t="shared" si="0"/>
        <v>0</v>
      </c>
      <c r="H25" s="310">
        <f t="shared" si="0"/>
        <v>0</v>
      </c>
    </row>
    <row r="26" spans="1:17" s="305" customFormat="1" ht="13.15" x14ac:dyDescent="0.4">
      <c r="A26" s="507" t="s">
        <v>185</v>
      </c>
      <c r="B26" s="508"/>
      <c r="C26" s="350">
        <v>0</v>
      </c>
      <c r="D26" s="310">
        <v>0</v>
      </c>
      <c r="E26" s="310">
        <f t="shared" si="1"/>
        <v>0</v>
      </c>
      <c r="F26" s="310">
        <f t="shared" si="0"/>
        <v>0</v>
      </c>
      <c r="G26" s="310">
        <f t="shared" si="0"/>
        <v>0</v>
      </c>
      <c r="H26" s="310">
        <f t="shared" si="0"/>
        <v>0</v>
      </c>
    </row>
    <row r="27" spans="1:17" s="305" customFormat="1" ht="13.15" x14ac:dyDescent="0.4">
      <c r="A27" s="507" t="s">
        <v>186</v>
      </c>
      <c r="B27" s="508"/>
      <c r="C27" s="350">
        <v>0</v>
      </c>
      <c r="D27" s="310">
        <v>0</v>
      </c>
      <c r="E27" s="310">
        <f t="shared" si="1"/>
        <v>0</v>
      </c>
      <c r="F27" s="310">
        <f t="shared" si="0"/>
        <v>0</v>
      </c>
      <c r="G27" s="310">
        <f t="shared" si="0"/>
        <v>0</v>
      </c>
      <c r="H27" s="310">
        <f t="shared" si="0"/>
        <v>0</v>
      </c>
    </row>
    <row r="28" spans="1:17" s="305" customFormat="1" ht="13.15" x14ac:dyDescent="0.4">
      <c r="A28" s="507" t="s">
        <v>187</v>
      </c>
      <c r="B28" s="508"/>
      <c r="C28" s="350">
        <v>0</v>
      </c>
      <c r="D28" s="310">
        <v>0</v>
      </c>
      <c r="E28" s="310">
        <f t="shared" si="1"/>
        <v>0</v>
      </c>
      <c r="F28" s="310">
        <f t="shared" si="0"/>
        <v>0</v>
      </c>
      <c r="G28" s="310">
        <f t="shared" si="0"/>
        <v>0</v>
      </c>
      <c r="H28" s="310">
        <f t="shared" si="0"/>
        <v>0</v>
      </c>
    </row>
    <row r="29" spans="1:17" s="305" customFormat="1" ht="13.15" x14ac:dyDescent="0.4">
      <c r="A29" s="507" t="s">
        <v>188</v>
      </c>
      <c r="B29" s="508"/>
      <c r="C29" s="350">
        <v>0</v>
      </c>
      <c r="D29" s="310">
        <v>600</v>
      </c>
      <c r="E29" s="310">
        <f t="shared" si="1"/>
        <v>600</v>
      </c>
      <c r="F29" s="310">
        <f t="shared" si="0"/>
        <v>600</v>
      </c>
      <c r="G29" s="310">
        <f t="shared" si="0"/>
        <v>600</v>
      </c>
      <c r="H29" s="310">
        <f t="shared" si="0"/>
        <v>600</v>
      </c>
    </row>
    <row r="30" spans="1:17" s="305" customFormat="1" ht="13.15" x14ac:dyDescent="0.4">
      <c r="A30" s="507" t="s">
        <v>189</v>
      </c>
      <c r="B30" s="508"/>
      <c r="C30" s="350">
        <v>0</v>
      </c>
      <c r="D30" s="310">
        <v>0</v>
      </c>
      <c r="E30" s="310">
        <f t="shared" si="1"/>
        <v>0</v>
      </c>
      <c r="F30" s="310">
        <f t="shared" si="0"/>
        <v>0</v>
      </c>
      <c r="G30" s="310">
        <f t="shared" si="0"/>
        <v>0</v>
      </c>
      <c r="H30" s="310">
        <f t="shared" si="0"/>
        <v>0</v>
      </c>
    </row>
    <row r="31" spans="1:17" s="305" customFormat="1" ht="13.15" x14ac:dyDescent="0.4">
      <c r="A31" s="507" t="s">
        <v>190</v>
      </c>
      <c r="B31" s="508"/>
      <c r="C31" s="350">
        <v>0</v>
      </c>
      <c r="D31" s="310">
        <v>0</v>
      </c>
      <c r="E31" s="310">
        <f t="shared" si="1"/>
        <v>0</v>
      </c>
      <c r="F31" s="310">
        <f t="shared" si="0"/>
        <v>0</v>
      </c>
      <c r="G31" s="310">
        <f t="shared" si="0"/>
        <v>0</v>
      </c>
      <c r="H31" s="310">
        <f t="shared" si="0"/>
        <v>0</v>
      </c>
    </row>
    <row r="32" spans="1:17" s="305" customFormat="1" ht="13.15" x14ac:dyDescent="0.4">
      <c r="A32" s="507" t="s">
        <v>191</v>
      </c>
      <c r="B32" s="508"/>
      <c r="C32" s="350">
        <v>0</v>
      </c>
      <c r="D32" s="310">
        <v>0</v>
      </c>
      <c r="E32" s="310">
        <f t="shared" si="1"/>
        <v>0</v>
      </c>
      <c r="F32" s="310">
        <f t="shared" si="0"/>
        <v>0</v>
      </c>
      <c r="G32" s="310">
        <f t="shared" si="0"/>
        <v>0</v>
      </c>
      <c r="H32" s="310">
        <f t="shared" si="0"/>
        <v>0</v>
      </c>
    </row>
    <row r="33" spans="1:8" s="305" customFormat="1" ht="13.15" x14ac:dyDescent="0.4">
      <c r="A33" s="507" t="s">
        <v>192</v>
      </c>
      <c r="B33" s="508"/>
      <c r="C33" s="350">
        <v>0</v>
      </c>
      <c r="D33" s="310">
        <v>0</v>
      </c>
      <c r="E33" s="310">
        <f t="shared" si="1"/>
        <v>0</v>
      </c>
      <c r="F33" s="310">
        <f t="shared" si="0"/>
        <v>0</v>
      </c>
      <c r="G33" s="310">
        <f t="shared" si="0"/>
        <v>0</v>
      </c>
      <c r="H33" s="310">
        <f t="shared" si="0"/>
        <v>0</v>
      </c>
    </row>
    <row r="34" spans="1:8" s="305" customFormat="1" ht="13.15" x14ac:dyDescent="0.4">
      <c r="A34" s="311" t="s">
        <v>193</v>
      </c>
      <c r="B34" s="312"/>
      <c r="C34" s="313"/>
      <c r="D34" s="313">
        <f>SUM(D15:D33)</f>
        <v>600</v>
      </c>
      <c r="E34" s="313">
        <f>SUM(E15:E33)</f>
        <v>600</v>
      </c>
      <c r="F34" s="313">
        <f>SUM(F15:F33)</f>
        <v>600</v>
      </c>
      <c r="G34" s="313">
        <f>SUM(G15:G33)</f>
        <v>600</v>
      </c>
      <c r="H34" s="313">
        <f>SUM(H15:H33)</f>
        <v>600</v>
      </c>
    </row>
    <row r="35" spans="1:8" s="305" customFormat="1" ht="13.15" x14ac:dyDescent="0.4">
      <c r="A35" s="314"/>
      <c r="B35" s="314"/>
      <c r="C35" s="315"/>
      <c r="D35" s="315"/>
      <c r="E35" s="315"/>
      <c r="F35" s="315"/>
      <c r="G35" s="315"/>
      <c r="H35" s="315"/>
    </row>
    <row r="36" spans="1:8" s="305" customFormat="1" ht="13.15" x14ac:dyDescent="0.4">
      <c r="A36" s="516" t="s">
        <v>304</v>
      </c>
      <c r="B36" s="516"/>
      <c r="C36" s="516"/>
      <c r="D36" s="313">
        <f>$C$34+D34</f>
        <v>600</v>
      </c>
      <c r="E36" s="313">
        <f>IF($C$10="One-Time",0,$C$34+E34)</f>
        <v>600</v>
      </c>
      <c r="F36" s="313">
        <f>IF($C$10="One-Time",0,$C$34+F34)</f>
        <v>600</v>
      </c>
      <c r="G36" s="313">
        <f>IF($C$10="One-Time",0,$C$34+G34)</f>
        <v>600</v>
      </c>
      <c r="H36" s="313">
        <f>IF($C$10="One-Time",0,$C$34+H34)</f>
        <v>600</v>
      </c>
    </row>
    <row r="37" spans="1:8" s="305" customFormat="1" ht="13.15" x14ac:dyDescent="0.4">
      <c r="A37" s="316"/>
      <c r="B37" s="539"/>
      <c r="C37" s="539"/>
      <c r="D37" s="539"/>
      <c r="E37" s="317"/>
      <c r="F37" s="317"/>
      <c r="G37" s="317"/>
      <c r="H37" s="317"/>
    </row>
    <row r="38" spans="1:8" s="305" customFormat="1" ht="12.75" customHeight="1" x14ac:dyDescent="0.4">
      <c r="A38" s="484" t="s">
        <v>302</v>
      </c>
      <c r="B38" s="485"/>
      <c r="C38" s="486"/>
      <c r="D38" s="309">
        <f>D14</f>
        <v>2023</v>
      </c>
      <c r="E38" s="309">
        <f>D38+1</f>
        <v>2024</v>
      </c>
      <c r="F38" s="309">
        <f>E38+1</f>
        <v>2025</v>
      </c>
      <c r="G38" s="309">
        <f>F38+1</f>
        <v>2026</v>
      </c>
      <c r="H38" s="309">
        <f>G38+1</f>
        <v>2027</v>
      </c>
    </row>
    <row r="39" spans="1:8" s="305" customFormat="1" ht="13.15" x14ac:dyDescent="0.4">
      <c r="A39" s="510" t="s">
        <v>194</v>
      </c>
      <c r="B39" s="511"/>
      <c r="C39" s="512"/>
      <c r="D39" s="310">
        <f>D36</f>
        <v>600</v>
      </c>
      <c r="E39" s="310">
        <f>E36</f>
        <v>600</v>
      </c>
      <c r="F39" s="310">
        <f>F36</f>
        <v>600</v>
      </c>
      <c r="G39" s="310">
        <f>G36</f>
        <v>600</v>
      </c>
      <c r="H39" s="310">
        <f>H36</f>
        <v>600</v>
      </c>
    </row>
    <row r="40" spans="1:8" s="305" customFormat="1" ht="13.15" x14ac:dyDescent="0.4">
      <c r="A40" s="510" t="s">
        <v>195</v>
      </c>
      <c r="B40" s="511"/>
      <c r="C40" s="512"/>
      <c r="D40" s="310">
        <v>0</v>
      </c>
      <c r="E40" s="310">
        <v>0</v>
      </c>
      <c r="F40" s="310">
        <v>0</v>
      </c>
      <c r="G40" s="310">
        <v>0</v>
      </c>
      <c r="H40" s="310">
        <v>0</v>
      </c>
    </row>
    <row r="41" spans="1:8" s="305" customFormat="1" ht="13.15" x14ac:dyDescent="0.4">
      <c r="A41" s="510" t="s">
        <v>196</v>
      </c>
      <c r="B41" s="511"/>
      <c r="C41" s="512"/>
      <c r="D41" s="310">
        <v>0</v>
      </c>
      <c r="E41" s="310">
        <v>0</v>
      </c>
      <c r="F41" s="310">
        <v>0</v>
      </c>
      <c r="G41" s="310">
        <v>0</v>
      </c>
      <c r="H41" s="310">
        <v>0</v>
      </c>
    </row>
    <row r="42" spans="1:8" s="305" customFormat="1" ht="13.15" x14ac:dyDescent="0.4">
      <c r="A42" s="510" t="s">
        <v>197</v>
      </c>
      <c r="B42" s="511"/>
      <c r="C42" s="512"/>
      <c r="D42" s="310">
        <v>0</v>
      </c>
      <c r="E42" s="310">
        <v>0</v>
      </c>
      <c r="F42" s="310">
        <v>0</v>
      </c>
      <c r="G42" s="310">
        <v>0</v>
      </c>
      <c r="H42" s="310">
        <v>0</v>
      </c>
    </row>
    <row r="43" spans="1:8" s="305" customFormat="1" ht="13.15" x14ac:dyDescent="0.4">
      <c r="A43" s="510" t="s">
        <v>198</v>
      </c>
      <c r="B43" s="511"/>
      <c r="C43" s="512"/>
      <c r="D43" s="310">
        <v>0</v>
      </c>
      <c r="E43" s="310">
        <v>0</v>
      </c>
      <c r="F43" s="310">
        <v>0</v>
      </c>
      <c r="G43" s="310">
        <v>0</v>
      </c>
      <c r="H43" s="310">
        <v>0</v>
      </c>
    </row>
    <row r="44" spans="1:8" s="305" customFormat="1" ht="13.15" x14ac:dyDescent="0.4">
      <c r="A44" s="484" t="s">
        <v>6</v>
      </c>
      <c r="B44" s="485"/>
      <c r="C44" s="486"/>
      <c r="D44" s="319">
        <f>IF(SUM(D39:D43)=D34,SUM(D39:D43),"Error")</f>
        <v>600</v>
      </c>
      <c r="E44" s="319">
        <f>IF(SUM(E39:E43)=E34,SUM(E39:E43),"Error")</f>
        <v>600</v>
      </c>
      <c r="F44" s="319">
        <f>IF(SUM(F39:F43)=F34,SUM(F39:F43),"Error")</f>
        <v>600</v>
      </c>
      <c r="G44" s="319">
        <f>IF(SUM(G39:G43)=G34,SUM(G39:G43),"Error")</f>
        <v>600</v>
      </c>
      <c r="H44" s="319">
        <f>IF(SUM(H39:H43)=H34,SUM(H39:H43),"Error")</f>
        <v>600</v>
      </c>
    </row>
    <row r="45" spans="1:8" s="305" customFormat="1" ht="13.15" x14ac:dyDescent="0.4"/>
    <row r="46" spans="1:8" s="305" customFormat="1" ht="13.15" x14ac:dyDescent="0.4"/>
    <row r="47" spans="1:8" s="305" customFormat="1" ht="13.15" x14ac:dyDescent="0.4"/>
    <row r="48" spans="1:8" s="305" customFormat="1" ht="13.15" x14ac:dyDescent="0.4"/>
    <row r="49" spans="1:8" s="305" customFormat="1" ht="13.15" x14ac:dyDescent="0.4"/>
    <row r="50" spans="1:8" s="305" customFormat="1" ht="13.15" x14ac:dyDescent="0.4"/>
    <row r="51" spans="1:8" s="305" customFormat="1" ht="14.25" x14ac:dyDescent="0.45">
      <c r="A51" s="320" t="s">
        <v>97</v>
      </c>
      <c r="B51" s="321" t="s">
        <v>156</v>
      </c>
      <c r="H51" s="305">
        <v>1</v>
      </c>
    </row>
    <row r="52" spans="1:8" s="305" customFormat="1" ht="14.25" x14ac:dyDescent="0.45">
      <c r="A52" s="320" t="s">
        <v>199</v>
      </c>
      <c r="B52" s="321" t="s">
        <v>200</v>
      </c>
      <c r="H52" s="305">
        <v>2</v>
      </c>
    </row>
    <row r="53" spans="1:8" s="305" customFormat="1" ht="14.25" x14ac:dyDescent="0.45">
      <c r="A53" s="320" t="s">
        <v>201</v>
      </c>
      <c r="B53" s="321" t="s">
        <v>202</v>
      </c>
      <c r="H53" s="305">
        <v>3</v>
      </c>
    </row>
    <row r="54" spans="1:8" s="305" customFormat="1" ht="14.25" x14ac:dyDescent="0.45">
      <c r="A54" s="320" t="s">
        <v>203</v>
      </c>
      <c r="B54" s="321" t="s">
        <v>204</v>
      </c>
      <c r="H54" s="305">
        <v>4</v>
      </c>
    </row>
    <row r="55" spans="1:8" s="305" customFormat="1" ht="14.25" x14ac:dyDescent="0.45">
      <c r="A55" s="320" t="s">
        <v>205</v>
      </c>
      <c r="B55" s="321" t="s">
        <v>206</v>
      </c>
      <c r="H55" s="305">
        <v>5</v>
      </c>
    </row>
    <row r="56" spans="1:8" s="305" customFormat="1" ht="14.25" x14ac:dyDescent="0.45">
      <c r="A56" s="320" t="s">
        <v>207</v>
      </c>
      <c r="B56" s="321" t="s">
        <v>208</v>
      </c>
      <c r="H56" s="305">
        <v>6</v>
      </c>
    </row>
    <row r="57" spans="1:8" s="305" customFormat="1" ht="14.25" x14ac:dyDescent="0.45">
      <c r="A57" s="320">
        <v>130</v>
      </c>
      <c r="B57" s="321" t="s">
        <v>209</v>
      </c>
      <c r="H57" s="305">
        <v>7</v>
      </c>
    </row>
    <row r="58" spans="1:8" s="305" customFormat="1" ht="14.25" x14ac:dyDescent="0.45">
      <c r="A58" s="320" t="s">
        <v>210</v>
      </c>
      <c r="B58" s="321" t="s">
        <v>211</v>
      </c>
      <c r="H58" s="305">
        <v>8</v>
      </c>
    </row>
    <row r="59" spans="1:8" s="305" customFormat="1" ht="14.25" x14ac:dyDescent="0.45">
      <c r="A59" s="320" t="s">
        <v>212</v>
      </c>
      <c r="B59" s="321" t="s">
        <v>24</v>
      </c>
      <c r="H59" s="305">
        <v>9</v>
      </c>
    </row>
    <row r="60" spans="1:8" s="305" customFormat="1" ht="14.25" x14ac:dyDescent="0.45">
      <c r="A60" s="320">
        <v>305</v>
      </c>
      <c r="B60" s="321" t="s">
        <v>213</v>
      </c>
      <c r="H60" s="305">
        <v>10</v>
      </c>
    </row>
    <row r="61" spans="1:8" s="305" customFormat="1" ht="14.25" x14ac:dyDescent="0.45">
      <c r="A61" s="320">
        <v>310</v>
      </c>
      <c r="B61" s="321" t="s">
        <v>214</v>
      </c>
      <c r="H61" s="305">
        <v>11</v>
      </c>
    </row>
    <row r="62" spans="1:8" s="305" customFormat="1" ht="14.25" x14ac:dyDescent="0.45">
      <c r="A62" s="320" t="s">
        <v>215</v>
      </c>
      <c r="B62" s="321" t="s">
        <v>216</v>
      </c>
      <c r="H62" s="305">
        <v>12</v>
      </c>
    </row>
    <row r="63" spans="1:8" s="305" customFormat="1" ht="14.25" x14ac:dyDescent="0.45">
      <c r="A63" s="320" t="s">
        <v>217</v>
      </c>
      <c r="B63" s="321" t="s">
        <v>218</v>
      </c>
      <c r="H63" s="305">
        <v>13</v>
      </c>
    </row>
    <row r="64" spans="1:8" s="305" customFormat="1" ht="14.25" x14ac:dyDescent="0.45">
      <c r="A64" s="320" t="s">
        <v>219</v>
      </c>
      <c r="B64" s="321" t="s">
        <v>220</v>
      </c>
      <c r="H64" s="305">
        <v>14</v>
      </c>
    </row>
    <row r="65" spans="1:8" s="305" customFormat="1" ht="14.25" x14ac:dyDescent="0.45">
      <c r="A65" s="320" t="s">
        <v>221</v>
      </c>
      <c r="B65" s="321" t="s">
        <v>222</v>
      </c>
      <c r="H65" s="305">
        <v>15</v>
      </c>
    </row>
    <row r="66" spans="1:8" s="305" customFormat="1" ht="14.25" x14ac:dyDescent="0.45">
      <c r="A66" s="320" t="s">
        <v>223</v>
      </c>
      <c r="B66" s="321" t="s">
        <v>224</v>
      </c>
      <c r="C66" s="322"/>
      <c r="D66" s="322"/>
      <c r="E66" s="322"/>
      <c r="F66" s="322"/>
      <c r="G66" s="322"/>
      <c r="H66" s="305">
        <v>16</v>
      </c>
    </row>
    <row r="67" spans="1:8" ht="14.25" x14ac:dyDescent="0.45">
      <c r="A67" s="320" t="s">
        <v>225</v>
      </c>
      <c r="B67" s="321" t="s">
        <v>226</v>
      </c>
      <c r="H67" s="305">
        <v>17</v>
      </c>
    </row>
    <row r="68" spans="1:8" ht="14.25" x14ac:dyDescent="0.45">
      <c r="A68" s="320" t="s">
        <v>227</v>
      </c>
      <c r="B68" s="321" t="s">
        <v>93</v>
      </c>
      <c r="H68" s="305">
        <v>18</v>
      </c>
    </row>
    <row r="69" spans="1:8" ht="14.25" x14ac:dyDescent="0.45">
      <c r="A69" s="320" t="s">
        <v>228</v>
      </c>
      <c r="B69" s="321" t="s">
        <v>229</v>
      </c>
      <c r="H69" s="305">
        <v>19</v>
      </c>
    </row>
    <row r="70" spans="1:8" ht="14.25" x14ac:dyDescent="0.45">
      <c r="A70" s="320" t="s">
        <v>230</v>
      </c>
      <c r="B70" s="321" t="s">
        <v>231</v>
      </c>
      <c r="H70" s="305">
        <v>20</v>
      </c>
    </row>
    <row r="71" spans="1:8" ht="13.15" x14ac:dyDescent="0.4">
      <c r="H71" s="305">
        <v>21</v>
      </c>
    </row>
    <row r="72" spans="1:8" ht="13.15" x14ac:dyDescent="0.4">
      <c r="H72" s="305">
        <v>22</v>
      </c>
    </row>
    <row r="73" spans="1:8" ht="13.15" x14ac:dyDescent="0.4">
      <c r="H73" s="305">
        <v>23</v>
      </c>
    </row>
    <row r="74" spans="1:8" ht="13.15" x14ac:dyDescent="0.4">
      <c r="H74" s="305">
        <v>24</v>
      </c>
    </row>
    <row r="75" spans="1:8" ht="13.15" x14ac:dyDescent="0.4">
      <c r="H75" s="305">
        <v>25</v>
      </c>
    </row>
    <row r="77" spans="1:8" x14ac:dyDescent="0.35">
      <c r="B77" s="322" t="s">
        <v>165</v>
      </c>
    </row>
    <row r="78" spans="1:8" x14ac:dyDescent="0.35">
      <c r="B78" s="322" t="s">
        <v>232</v>
      </c>
    </row>
    <row r="81" spans="2:2" x14ac:dyDescent="0.35">
      <c r="B81" s="322" t="s">
        <v>170</v>
      </c>
    </row>
    <row r="82" spans="2:2" x14ac:dyDescent="0.35">
      <c r="B82" s="322" t="s">
        <v>18</v>
      </c>
    </row>
    <row r="85" spans="2:2" x14ac:dyDescent="0.35">
      <c r="B85" s="322" t="s">
        <v>168</v>
      </c>
    </row>
    <row r="86" spans="2:2" x14ac:dyDescent="0.35">
      <c r="B86" s="322" t="s">
        <v>233</v>
      </c>
    </row>
  </sheetData>
  <mergeCells count="30">
    <mergeCell ref="A1:H1"/>
    <mergeCell ref="B2:E2"/>
    <mergeCell ref="F2:G2"/>
    <mergeCell ref="B3:H3"/>
    <mergeCell ref="B4:E4"/>
    <mergeCell ref="G4:H6"/>
    <mergeCell ref="B5:E5"/>
    <mergeCell ref="B6:E6"/>
    <mergeCell ref="A33:B33"/>
    <mergeCell ref="B7:H7"/>
    <mergeCell ref="B8:H8"/>
    <mergeCell ref="E10:G12"/>
    <mergeCell ref="A15:B15"/>
    <mergeCell ref="A26:B26"/>
    <mergeCell ref="A27:B27"/>
    <mergeCell ref="A28:B28"/>
    <mergeCell ref="A29:B29"/>
    <mergeCell ref="A30:B30"/>
    <mergeCell ref="A31:B31"/>
    <mergeCell ref="A32:B32"/>
    <mergeCell ref="D13:H13"/>
    <mergeCell ref="A44:C44"/>
    <mergeCell ref="A36:C36"/>
    <mergeCell ref="B37:D37"/>
    <mergeCell ref="A38:C38"/>
    <mergeCell ref="A39:C39"/>
    <mergeCell ref="A40:C40"/>
    <mergeCell ref="A41:C41"/>
    <mergeCell ref="A42:C42"/>
    <mergeCell ref="A43:C43"/>
  </mergeCells>
  <dataValidations count="7">
    <dataValidation type="list" allowBlank="1" showInputMessage="1" showErrorMessage="1" errorTitle="Invalid Entry" error="Choose Yes or No" promptTitle="Is this a Carryforward?" prompt="Choose Yes or No" sqref="H10 C12">
      <formula1>$B$85:$B$86</formula1>
    </dataValidation>
    <dataValidation type="list" allowBlank="1" showInputMessage="1" showErrorMessage="1" sqref="H2">
      <formula1>$H$51:$H$75</formula1>
    </dataValidation>
    <dataValidation type="list" allowBlank="1" showInputMessage="1" showErrorMessage="1" errorTitle="Invalid Choice" error="Choose One-Tiime or On-Going" promptTitle="Expenditure Type" prompt="Choose which type of expenditure this is." sqref="C10">
      <formula1>$B$77:$B$78</formula1>
    </dataValidation>
    <dataValidation type="list" allowBlank="1" showInputMessage="1" showErrorMessage="1" sqref="G4:H6">
      <formula1>$B$51:$B$70</formula1>
    </dataValidation>
    <dataValidation type="textLength" operator="lessThan" allowBlank="1" showInputMessage="1" showErrorMessage="1" error="Too many characters" promptTitle="Input Limit" prompt="Limit the Description to 340 characters [with spaces], or about 65 words." sqref="B3">
      <formula1>340</formula1>
    </dataValidation>
    <dataValidation type="list" allowBlank="1" showInputMessage="1" showErrorMessage="1" errorTitle="Invalid Entry" error="Choose Yes or No" promptTitle="Is this a Carry Forward?" prompt="Choose Yes or No" sqref="H11:H12">
      <formula1>Carryforward</formula1>
    </dataValidation>
    <dataValidation type="list" allowBlank="1" showInputMessage="1" showErrorMessage="1" errorTitle="Invalid Choice" error="Choose Operating or Capital" promptTitle="Expenditure Nature" prompt="Is the expenditure Operating or Capital?" sqref="C11">
      <formula1>$B$81:$B$82</formula1>
    </dataValidation>
  </dataValidations>
  <hyperlinks>
    <hyperlink ref="J6" location="'Budget Calculator'!A34" display="Return to Budget Calculator"/>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6"/>
  <sheetViews>
    <sheetView workbookViewId="0">
      <selection activeCell="J6" sqref="J6"/>
    </sheetView>
  </sheetViews>
  <sheetFormatPr defaultColWidth="10.3984375" defaultRowHeight="11.65" x14ac:dyDescent="0.35"/>
  <cols>
    <col min="1" max="1" width="33.3984375" style="322" customWidth="1"/>
    <col min="2" max="2" width="10.1328125" style="322" customWidth="1"/>
    <col min="3" max="3" width="12.59765625" style="322" customWidth="1"/>
    <col min="4" max="8" width="9" style="322" customWidth="1"/>
    <col min="9" max="9" width="7.59765625" style="322" customWidth="1"/>
    <col min="10" max="16384" width="10.3984375" style="322"/>
  </cols>
  <sheetData>
    <row r="1" spans="1:17" s="288" customFormat="1" ht="17.649999999999999" x14ac:dyDescent="0.5">
      <c r="A1" s="487" t="s">
        <v>150</v>
      </c>
      <c r="B1" s="488"/>
      <c r="C1" s="488"/>
      <c r="D1" s="488"/>
      <c r="E1" s="488"/>
      <c r="F1" s="488"/>
      <c r="G1" s="488"/>
      <c r="H1" s="489"/>
    </row>
    <row r="2" spans="1:17" s="288" customFormat="1" ht="24.75" customHeight="1" x14ac:dyDescent="0.5">
      <c r="A2" s="289" t="s">
        <v>151</v>
      </c>
      <c r="B2" s="490" t="s">
        <v>268</v>
      </c>
      <c r="C2" s="491"/>
      <c r="D2" s="491"/>
      <c r="E2" s="492"/>
      <c r="F2" s="493" t="s">
        <v>153</v>
      </c>
      <c r="G2" s="494"/>
      <c r="H2" s="290">
        <v>1</v>
      </c>
    </row>
    <row r="3" spans="1:17" s="292" customFormat="1" ht="57" customHeight="1" x14ac:dyDescent="0.45">
      <c r="A3" s="291" t="s">
        <v>154</v>
      </c>
      <c r="B3" s="495" t="s">
        <v>346</v>
      </c>
      <c r="C3" s="496"/>
      <c r="D3" s="496"/>
      <c r="E3" s="496"/>
      <c r="F3" s="496"/>
      <c r="G3" s="496"/>
      <c r="H3" s="497"/>
    </row>
    <row r="4" spans="1:17" s="292" customFormat="1" ht="15.4" x14ac:dyDescent="0.45">
      <c r="A4" s="293" t="s">
        <v>155</v>
      </c>
      <c r="B4" s="498" t="s">
        <v>262</v>
      </c>
      <c r="C4" s="499"/>
      <c r="D4" s="499"/>
      <c r="E4" s="500"/>
      <c r="F4" s="294"/>
      <c r="G4" s="501" t="s">
        <v>156</v>
      </c>
      <c r="H4" s="502"/>
    </row>
    <row r="5" spans="1:17" s="292" customFormat="1" ht="15.75" customHeight="1" x14ac:dyDescent="0.45">
      <c r="A5" s="293" t="s">
        <v>157</v>
      </c>
      <c r="B5" s="498" t="s">
        <v>149</v>
      </c>
      <c r="C5" s="499"/>
      <c r="D5" s="499"/>
      <c r="E5" s="500"/>
      <c r="F5" s="295" t="s">
        <v>159</v>
      </c>
      <c r="G5" s="503"/>
      <c r="H5" s="504"/>
    </row>
    <row r="6" spans="1:17" s="292" customFormat="1" ht="15.4" x14ac:dyDescent="0.45">
      <c r="A6" s="293" t="s">
        <v>160</v>
      </c>
      <c r="B6" s="498" t="s">
        <v>263</v>
      </c>
      <c r="C6" s="499"/>
      <c r="D6" s="499"/>
      <c r="E6" s="500"/>
      <c r="F6" s="294"/>
      <c r="G6" s="505"/>
      <c r="H6" s="506"/>
      <c r="J6" s="324" t="s">
        <v>236</v>
      </c>
    </row>
    <row r="7" spans="1:17" s="292" customFormat="1" ht="15.4" x14ac:dyDescent="0.45">
      <c r="A7" s="296" t="s">
        <v>162</v>
      </c>
      <c r="B7" s="498" t="s">
        <v>269</v>
      </c>
      <c r="C7" s="499"/>
      <c r="D7" s="499"/>
      <c r="E7" s="499"/>
      <c r="F7" s="499"/>
      <c r="G7" s="499"/>
      <c r="H7" s="500"/>
    </row>
    <row r="8" spans="1:17" s="292" customFormat="1" ht="15.4" x14ac:dyDescent="0.45">
      <c r="A8" s="296" t="s">
        <v>163</v>
      </c>
      <c r="B8" s="498" t="s">
        <v>270</v>
      </c>
      <c r="C8" s="499"/>
      <c r="D8" s="499"/>
      <c r="E8" s="499"/>
      <c r="F8" s="499"/>
      <c r="G8" s="499"/>
      <c r="H8" s="500"/>
    </row>
    <row r="9" spans="1:17" s="292" customFormat="1" ht="15.75" customHeight="1" x14ac:dyDescent="0.45">
      <c r="A9" s="297"/>
      <c r="B9" s="297"/>
      <c r="C9" s="294"/>
      <c r="D9" s="294"/>
      <c r="E9" s="294"/>
      <c r="F9" s="294"/>
      <c r="G9" s="294"/>
      <c r="H9" s="294"/>
    </row>
    <row r="10" spans="1:17" s="292" customFormat="1" ht="14.25" customHeight="1" x14ac:dyDescent="0.45">
      <c r="A10" s="298" t="s">
        <v>164</v>
      </c>
      <c r="B10" s="298"/>
      <c r="C10" s="299" t="s">
        <v>232</v>
      </c>
      <c r="D10" s="294"/>
      <c r="E10" s="509" t="s">
        <v>167</v>
      </c>
      <c r="F10" s="509"/>
      <c r="G10" s="509"/>
      <c r="H10" s="300" t="s">
        <v>233</v>
      </c>
    </row>
    <row r="11" spans="1:17" s="292" customFormat="1" ht="15.75" customHeight="1" x14ac:dyDescent="0.45">
      <c r="A11" s="301" t="s">
        <v>169</v>
      </c>
      <c r="B11" s="298"/>
      <c r="C11" s="299" t="s">
        <v>170</v>
      </c>
      <c r="D11" s="294"/>
      <c r="E11" s="509"/>
      <c r="F11" s="509"/>
      <c r="G11" s="509"/>
      <c r="H11" s="302"/>
    </row>
    <row r="12" spans="1:17" s="292" customFormat="1" ht="15.4" x14ac:dyDescent="0.45">
      <c r="A12" s="301" t="s">
        <v>171</v>
      </c>
      <c r="C12" s="300" t="s">
        <v>233</v>
      </c>
      <c r="D12" s="294"/>
      <c r="E12" s="509"/>
      <c r="F12" s="509"/>
      <c r="G12" s="509"/>
      <c r="H12" s="302"/>
    </row>
    <row r="13" spans="1:17" s="305" customFormat="1" ht="15.4" x14ac:dyDescent="0.45">
      <c r="A13" s="301"/>
      <c r="B13" s="298"/>
      <c r="C13" s="303"/>
      <c r="D13" s="513" t="s">
        <v>301</v>
      </c>
      <c r="E13" s="514"/>
      <c r="F13" s="514"/>
      <c r="G13" s="514"/>
      <c r="H13" s="515"/>
      <c r="I13" s="304"/>
      <c r="Q13" s="292"/>
    </row>
    <row r="14" spans="1:17" s="305" customFormat="1" ht="25.5" x14ac:dyDescent="0.45">
      <c r="A14" s="306" t="s">
        <v>172</v>
      </c>
      <c r="B14" s="318"/>
      <c r="C14" s="308" t="s">
        <v>173</v>
      </c>
      <c r="D14" s="309">
        <v>2023</v>
      </c>
      <c r="E14" s="309">
        <f>D14+1</f>
        <v>2024</v>
      </c>
      <c r="F14" s="309">
        <f>E14+1</f>
        <v>2025</v>
      </c>
      <c r="G14" s="309">
        <f>F14+1</f>
        <v>2026</v>
      </c>
      <c r="H14" s="309">
        <f>G14+1</f>
        <v>2027</v>
      </c>
      <c r="I14" s="304"/>
      <c r="Q14" s="292"/>
    </row>
    <row r="15" spans="1:17" s="305" customFormat="1" ht="14.25" x14ac:dyDescent="0.45">
      <c r="A15" s="507" t="s">
        <v>174</v>
      </c>
      <c r="B15" s="508"/>
      <c r="C15" s="350">
        <v>0</v>
      </c>
      <c r="D15" s="310">
        <v>22290</v>
      </c>
      <c r="E15" s="310">
        <f>IF($C$10="On-Going",D15,0)</f>
        <v>0</v>
      </c>
      <c r="F15" s="310">
        <f t="shared" ref="F15:H33" si="0">IF($C$10="On-Going",E15,0)</f>
        <v>0</v>
      </c>
      <c r="G15" s="310">
        <f t="shared" si="0"/>
        <v>0</v>
      </c>
      <c r="H15" s="310">
        <f t="shared" si="0"/>
        <v>0</v>
      </c>
      <c r="I15" s="304"/>
      <c r="Q15" s="292"/>
    </row>
    <row r="16" spans="1:17" s="305" customFormat="1" ht="14.25" x14ac:dyDescent="0.45">
      <c r="A16" s="351" t="s">
        <v>175</v>
      </c>
      <c r="B16" s="352"/>
      <c r="C16" s="350">
        <v>0</v>
      </c>
      <c r="D16" s="310">
        <v>0</v>
      </c>
      <c r="E16" s="310">
        <f t="shared" ref="E16:E33" si="1">IF($C$10="On-Going",D16,0)</f>
        <v>0</v>
      </c>
      <c r="F16" s="310">
        <f t="shared" si="0"/>
        <v>0</v>
      </c>
      <c r="G16" s="310">
        <f t="shared" si="0"/>
        <v>0</v>
      </c>
      <c r="H16" s="310">
        <f t="shared" si="0"/>
        <v>0</v>
      </c>
      <c r="I16" s="304"/>
      <c r="Q16" s="292"/>
    </row>
    <row r="17" spans="1:17" s="305" customFormat="1" ht="14.25" x14ac:dyDescent="0.45">
      <c r="A17" s="351" t="s">
        <v>176</v>
      </c>
      <c r="B17" s="352"/>
      <c r="C17" s="350">
        <v>0</v>
      </c>
      <c r="D17" s="310">
        <v>4170</v>
      </c>
      <c r="E17" s="310">
        <f t="shared" si="1"/>
        <v>0</v>
      </c>
      <c r="F17" s="310">
        <f t="shared" si="0"/>
        <v>0</v>
      </c>
      <c r="G17" s="310">
        <f t="shared" si="0"/>
        <v>0</v>
      </c>
      <c r="H17" s="310">
        <f t="shared" si="0"/>
        <v>0</v>
      </c>
      <c r="I17" s="304"/>
      <c r="Q17" s="292"/>
    </row>
    <row r="18" spans="1:17" s="305" customFormat="1" ht="14.25" x14ac:dyDescent="0.45">
      <c r="A18" s="351" t="s">
        <v>177</v>
      </c>
      <c r="B18" s="352"/>
      <c r="C18" s="350">
        <v>0</v>
      </c>
      <c r="D18" s="310">
        <v>0</v>
      </c>
      <c r="E18" s="310">
        <f t="shared" si="1"/>
        <v>0</v>
      </c>
      <c r="F18" s="310">
        <f t="shared" si="0"/>
        <v>0</v>
      </c>
      <c r="G18" s="310">
        <f t="shared" si="0"/>
        <v>0</v>
      </c>
      <c r="H18" s="310">
        <f t="shared" si="0"/>
        <v>0</v>
      </c>
      <c r="I18" s="304"/>
      <c r="Q18" s="292"/>
    </row>
    <row r="19" spans="1:17" s="305" customFormat="1" ht="14.25" x14ac:dyDescent="0.45">
      <c r="A19" s="351" t="s">
        <v>178</v>
      </c>
      <c r="B19" s="352"/>
      <c r="C19" s="350">
        <v>0</v>
      </c>
      <c r="D19" s="310">
        <v>0</v>
      </c>
      <c r="E19" s="310">
        <f t="shared" si="1"/>
        <v>0</v>
      </c>
      <c r="F19" s="310">
        <f t="shared" si="0"/>
        <v>0</v>
      </c>
      <c r="G19" s="310">
        <f t="shared" si="0"/>
        <v>0</v>
      </c>
      <c r="H19" s="310">
        <f t="shared" si="0"/>
        <v>0</v>
      </c>
      <c r="I19" s="304"/>
      <c r="Q19" s="292"/>
    </row>
    <row r="20" spans="1:17" s="305" customFormat="1" ht="13.15" x14ac:dyDescent="0.4">
      <c r="A20" s="351" t="s">
        <v>179</v>
      </c>
      <c r="B20" s="352"/>
      <c r="C20" s="350">
        <v>0</v>
      </c>
      <c r="D20" s="310">
        <v>0</v>
      </c>
      <c r="E20" s="310">
        <f t="shared" si="1"/>
        <v>0</v>
      </c>
      <c r="F20" s="310">
        <f t="shared" si="0"/>
        <v>0</v>
      </c>
      <c r="G20" s="310">
        <f t="shared" si="0"/>
        <v>0</v>
      </c>
      <c r="H20" s="310">
        <f t="shared" si="0"/>
        <v>0</v>
      </c>
      <c r="I20" s="304"/>
    </row>
    <row r="21" spans="1:17" s="305" customFormat="1" ht="13.15" x14ac:dyDescent="0.4">
      <c r="A21" s="351" t="s">
        <v>180</v>
      </c>
      <c r="B21" s="352"/>
      <c r="C21" s="350">
        <v>10000</v>
      </c>
      <c r="D21" s="310">
        <v>15000</v>
      </c>
      <c r="E21" s="310">
        <v>15000</v>
      </c>
      <c r="F21" s="310">
        <f t="shared" si="0"/>
        <v>0</v>
      </c>
      <c r="G21" s="310">
        <f t="shared" si="0"/>
        <v>0</v>
      </c>
      <c r="H21" s="310">
        <f t="shared" si="0"/>
        <v>0</v>
      </c>
      <c r="I21" s="304"/>
    </row>
    <row r="22" spans="1:17" s="305" customFormat="1" ht="13.15" x14ac:dyDescent="0.4">
      <c r="A22" s="351" t="s">
        <v>181</v>
      </c>
      <c r="B22" s="352"/>
      <c r="C22" s="350">
        <v>0</v>
      </c>
      <c r="D22" s="310">
        <v>0</v>
      </c>
      <c r="E22" s="310">
        <f t="shared" si="1"/>
        <v>0</v>
      </c>
      <c r="F22" s="310">
        <f t="shared" si="0"/>
        <v>0</v>
      </c>
      <c r="G22" s="310">
        <f t="shared" si="0"/>
        <v>0</v>
      </c>
      <c r="H22" s="310">
        <f t="shared" si="0"/>
        <v>0</v>
      </c>
      <c r="I22" s="304"/>
    </row>
    <row r="23" spans="1:17" s="305" customFormat="1" ht="13.15" x14ac:dyDescent="0.4">
      <c r="A23" s="351" t="s">
        <v>182</v>
      </c>
      <c r="B23" s="352"/>
      <c r="C23" s="350">
        <v>0</v>
      </c>
      <c r="D23" s="310">
        <v>0</v>
      </c>
      <c r="E23" s="310">
        <f t="shared" si="1"/>
        <v>0</v>
      </c>
      <c r="F23" s="310">
        <f t="shared" si="0"/>
        <v>0</v>
      </c>
      <c r="G23" s="310">
        <f t="shared" si="0"/>
        <v>0</v>
      </c>
      <c r="H23" s="310">
        <f t="shared" si="0"/>
        <v>0</v>
      </c>
      <c r="I23" s="304"/>
    </row>
    <row r="24" spans="1:17" s="305" customFormat="1" ht="13.15" x14ac:dyDescent="0.4">
      <c r="A24" s="351" t="s">
        <v>183</v>
      </c>
      <c r="B24" s="352"/>
      <c r="C24" s="350">
        <v>0</v>
      </c>
      <c r="D24" s="310">
        <v>0</v>
      </c>
      <c r="E24" s="310">
        <f t="shared" si="1"/>
        <v>0</v>
      </c>
      <c r="F24" s="310">
        <f t="shared" si="0"/>
        <v>0</v>
      </c>
      <c r="G24" s="310">
        <f t="shared" si="0"/>
        <v>0</v>
      </c>
      <c r="H24" s="310">
        <f t="shared" si="0"/>
        <v>0</v>
      </c>
      <c r="I24" s="304"/>
    </row>
    <row r="25" spans="1:17" s="305" customFormat="1" ht="13.15" x14ac:dyDescent="0.4">
      <c r="A25" s="351" t="s">
        <v>184</v>
      </c>
      <c r="B25" s="352"/>
      <c r="C25" s="350">
        <v>0</v>
      </c>
      <c r="D25" s="310">
        <v>0</v>
      </c>
      <c r="E25" s="310">
        <f t="shared" si="1"/>
        <v>0</v>
      </c>
      <c r="F25" s="310">
        <f t="shared" si="0"/>
        <v>0</v>
      </c>
      <c r="G25" s="310">
        <f t="shared" si="0"/>
        <v>0</v>
      </c>
      <c r="H25" s="310">
        <f t="shared" si="0"/>
        <v>0</v>
      </c>
    </row>
    <row r="26" spans="1:17" s="305" customFormat="1" ht="13.15" x14ac:dyDescent="0.4">
      <c r="A26" s="507" t="s">
        <v>185</v>
      </c>
      <c r="B26" s="508"/>
      <c r="C26" s="350">
        <v>0</v>
      </c>
      <c r="D26" s="310">
        <v>0</v>
      </c>
      <c r="E26" s="310">
        <f t="shared" si="1"/>
        <v>0</v>
      </c>
      <c r="F26" s="310">
        <f t="shared" si="0"/>
        <v>0</v>
      </c>
      <c r="G26" s="310">
        <f t="shared" si="0"/>
        <v>0</v>
      </c>
      <c r="H26" s="310">
        <f t="shared" si="0"/>
        <v>0</v>
      </c>
    </row>
    <row r="27" spans="1:17" s="305" customFormat="1" ht="13.15" x14ac:dyDescent="0.4">
      <c r="A27" s="507" t="s">
        <v>186</v>
      </c>
      <c r="B27" s="508"/>
      <c r="C27" s="350">
        <v>0</v>
      </c>
      <c r="D27" s="310">
        <v>0</v>
      </c>
      <c r="E27" s="310">
        <f t="shared" si="1"/>
        <v>0</v>
      </c>
      <c r="F27" s="310">
        <f t="shared" si="0"/>
        <v>0</v>
      </c>
      <c r="G27" s="310">
        <f t="shared" si="0"/>
        <v>0</v>
      </c>
      <c r="H27" s="310">
        <f t="shared" si="0"/>
        <v>0</v>
      </c>
    </row>
    <row r="28" spans="1:17" s="305" customFormat="1" ht="13.15" x14ac:dyDescent="0.4">
      <c r="A28" s="507" t="s">
        <v>187</v>
      </c>
      <c r="B28" s="508"/>
      <c r="C28" s="350">
        <v>0</v>
      </c>
      <c r="D28" s="310">
        <v>0</v>
      </c>
      <c r="E28" s="310">
        <f t="shared" si="1"/>
        <v>0</v>
      </c>
      <c r="F28" s="310">
        <f t="shared" si="0"/>
        <v>0</v>
      </c>
      <c r="G28" s="310">
        <f t="shared" si="0"/>
        <v>0</v>
      </c>
      <c r="H28" s="310">
        <f t="shared" si="0"/>
        <v>0</v>
      </c>
    </row>
    <row r="29" spans="1:17" s="305" customFormat="1" ht="13.15" x14ac:dyDescent="0.4">
      <c r="A29" s="507" t="s">
        <v>188</v>
      </c>
      <c r="B29" s="508"/>
      <c r="C29" s="350">
        <v>0</v>
      </c>
      <c r="D29" s="310">
        <v>0</v>
      </c>
      <c r="E29" s="310">
        <f t="shared" si="1"/>
        <v>0</v>
      </c>
      <c r="F29" s="310">
        <f t="shared" si="0"/>
        <v>0</v>
      </c>
      <c r="G29" s="310">
        <f t="shared" si="0"/>
        <v>0</v>
      </c>
      <c r="H29" s="310">
        <f t="shared" si="0"/>
        <v>0</v>
      </c>
    </row>
    <row r="30" spans="1:17" s="305" customFormat="1" ht="13.15" x14ac:dyDescent="0.4">
      <c r="A30" s="507" t="s">
        <v>189</v>
      </c>
      <c r="B30" s="508"/>
      <c r="C30" s="350">
        <v>0</v>
      </c>
      <c r="D30" s="310">
        <v>0</v>
      </c>
      <c r="E30" s="310">
        <v>0</v>
      </c>
      <c r="F30" s="310">
        <f t="shared" si="0"/>
        <v>0</v>
      </c>
      <c r="G30" s="310">
        <f t="shared" si="0"/>
        <v>0</v>
      </c>
      <c r="H30" s="310">
        <f t="shared" si="0"/>
        <v>0</v>
      </c>
    </row>
    <row r="31" spans="1:17" s="305" customFormat="1" ht="13.15" x14ac:dyDescent="0.4">
      <c r="A31" s="507" t="s">
        <v>190</v>
      </c>
      <c r="B31" s="508"/>
      <c r="C31" s="350">
        <v>0</v>
      </c>
      <c r="D31" s="310">
        <v>0</v>
      </c>
      <c r="E31" s="310">
        <f t="shared" si="1"/>
        <v>0</v>
      </c>
      <c r="F31" s="310">
        <f t="shared" si="0"/>
        <v>0</v>
      </c>
      <c r="G31" s="310">
        <f t="shared" si="0"/>
        <v>0</v>
      </c>
      <c r="H31" s="310">
        <f t="shared" si="0"/>
        <v>0</v>
      </c>
    </row>
    <row r="32" spans="1:17" s="305" customFormat="1" ht="13.15" x14ac:dyDescent="0.4">
      <c r="A32" s="507" t="s">
        <v>191</v>
      </c>
      <c r="B32" s="508"/>
      <c r="C32" s="350">
        <v>0</v>
      </c>
      <c r="D32" s="310">
        <v>0</v>
      </c>
      <c r="E32" s="310">
        <f t="shared" si="1"/>
        <v>0</v>
      </c>
      <c r="F32" s="310">
        <f t="shared" si="0"/>
        <v>0</v>
      </c>
      <c r="G32" s="310">
        <f t="shared" si="0"/>
        <v>0</v>
      </c>
      <c r="H32" s="310">
        <f t="shared" si="0"/>
        <v>0</v>
      </c>
    </row>
    <row r="33" spans="1:8" s="305" customFormat="1" ht="13.15" x14ac:dyDescent="0.4">
      <c r="A33" s="507" t="s">
        <v>192</v>
      </c>
      <c r="B33" s="508"/>
      <c r="C33" s="350">
        <v>0</v>
      </c>
      <c r="D33" s="310">
        <v>0</v>
      </c>
      <c r="E33" s="310">
        <f t="shared" si="1"/>
        <v>0</v>
      </c>
      <c r="F33" s="310">
        <f t="shared" si="0"/>
        <v>0</v>
      </c>
      <c r="G33" s="310">
        <f t="shared" si="0"/>
        <v>0</v>
      </c>
      <c r="H33" s="310">
        <f t="shared" si="0"/>
        <v>0</v>
      </c>
    </row>
    <row r="34" spans="1:8" s="305" customFormat="1" ht="13.15" x14ac:dyDescent="0.4">
      <c r="A34" s="311" t="s">
        <v>193</v>
      </c>
      <c r="B34" s="312"/>
      <c r="C34" s="313"/>
      <c r="D34" s="313">
        <f>SUM(D15:D33)</f>
        <v>41460</v>
      </c>
      <c r="E34" s="313">
        <f>SUM(E15:E33)</f>
        <v>15000</v>
      </c>
      <c r="F34" s="313">
        <f>SUM(F15:F33)</f>
        <v>0</v>
      </c>
      <c r="G34" s="313">
        <f>SUM(G15:G33)</f>
        <v>0</v>
      </c>
      <c r="H34" s="313">
        <f>SUM(H15:H33)</f>
        <v>0</v>
      </c>
    </row>
    <row r="35" spans="1:8" s="305" customFormat="1" ht="13.15" x14ac:dyDescent="0.4">
      <c r="A35" s="314"/>
      <c r="B35" s="314"/>
      <c r="C35" s="315"/>
      <c r="D35" s="315"/>
      <c r="E35" s="315"/>
      <c r="F35" s="315"/>
      <c r="G35" s="315"/>
      <c r="H35" s="315"/>
    </row>
    <row r="36" spans="1:8" s="305" customFormat="1" ht="13.15" x14ac:dyDescent="0.4">
      <c r="A36" s="516" t="s">
        <v>304</v>
      </c>
      <c r="B36" s="516"/>
      <c r="C36" s="516"/>
      <c r="D36" s="313">
        <f>$C$34+D34</f>
        <v>41460</v>
      </c>
      <c r="E36" s="313">
        <f>$C$34+E34</f>
        <v>15000</v>
      </c>
      <c r="F36" s="313">
        <f>IF($C$10="One-Time",0,$C$34+F34)</f>
        <v>0</v>
      </c>
      <c r="G36" s="313">
        <f>IF($C$10="One-Time",0,$C$34+G34)</f>
        <v>0</v>
      </c>
      <c r="H36" s="313">
        <f>IF($C$10="One-Time",0,$C$34+H34)</f>
        <v>0</v>
      </c>
    </row>
    <row r="37" spans="1:8" s="305" customFormat="1" ht="13.15" x14ac:dyDescent="0.4">
      <c r="A37" s="316"/>
      <c r="B37" s="539"/>
      <c r="C37" s="539"/>
      <c r="D37" s="539"/>
      <c r="E37" s="317"/>
      <c r="F37" s="317"/>
      <c r="G37" s="317"/>
      <c r="H37" s="317"/>
    </row>
    <row r="38" spans="1:8" s="305" customFormat="1" ht="12.75" customHeight="1" x14ac:dyDescent="0.4">
      <c r="A38" s="484" t="s">
        <v>302</v>
      </c>
      <c r="B38" s="485"/>
      <c r="C38" s="486"/>
      <c r="D38" s="309">
        <f>D14</f>
        <v>2023</v>
      </c>
      <c r="E38" s="309">
        <f>D38+1</f>
        <v>2024</v>
      </c>
      <c r="F38" s="309">
        <f>E38+1</f>
        <v>2025</v>
      </c>
      <c r="G38" s="309">
        <f>F38+1</f>
        <v>2026</v>
      </c>
      <c r="H38" s="309">
        <f>G38+1</f>
        <v>2027</v>
      </c>
    </row>
    <row r="39" spans="1:8" s="305" customFormat="1" ht="13.15" x14ac:dyDescent="0.4">
      <c r="A39" s="510" t="s">
        <v>194</v>
      </c>
      <c r="B39" s="511"/>
      <c r="C39" s="512"/>
      <c r="D39" s="310">
        <v>15000</v>
      </c>
      <c r="E39" s="310">
        <v>15000</v>
      </c>
      <c r="F39" s="310">
        <v>0</v>
      </c>
      <c r="G39" s="310">
        <v>0</v>
      </c>
      <c r="H39" s="310">
        <v>0</v>
      </c>
    </row>
    <row r="40" spans="1:8" s="305" customFormat="1" ht="13.15" x14ac:dyDescent="0.4">
      <c r="A40" s="510" t="s">
        <v>195</v>
      </c>
      <c r="B40" s="511"/>
      <c r="C40" s="512"/>
      <c r="D40" s="310">
        <v>0</v>
      </c>
      <c r="E40" s="310">
        <v>0</v>
      </c>
      <c r="F40" s="310">
        <v>0</v>
      </c>
      <c r="G40" s="310">
        <v>0</v>
      </c>
      <c r="H40" s="310">
        <v>0</v>
      </c>
    </row>
    <row r="41" spans="1:8" s="305" customFormat="1" ht="13.15" x14ac:dyDescent="0.4">
      <c r="A41" s="510" t="s">
        <v>196</v>
      </c>
      <c r="B41" s="511"/>
      <c r="C41" s="512"/>
      <c r="D41" s="310">
        <v>0</v>
      </c>
      <c r="E41" s="310">
        <v>0</v>
      </c>
      <c r="F41" s="310">
        <v>0</v>
      </c>
      <c r="G41" s="310">
        <v>0</v>
      </c>
      <c r="H41" s="310">
        <v>0</v>
      </c>
    </row>
    <row r="42" spans="1:8" s="305" customFormat="1" ht="13.15" x14ac:dyDescent="0.4">
      <c r="A42" s="510" t="s">
        <v>197</v>
      </c>
      <c r="B42" s="511"/>
      <c r="C42" s="512"/>
      <c r="D42" s="310">
        <v>0</v>
      </c>
      <c r="E42" s="310">
        <v>0</v>
      </c>
      <c r="F42" s="310">
        <v>0</v>
      </c>
      <c r="G42" s="310">
        <v>0</v>
      </c>
      <c r="H42" s="310">
        <v>0</v>
      </c>
    </row>
    <row r="43" spans="1:8" s="305" customFormat="1" ht="13.15" x14ac:dyDescent="0.4">
      <c r="A43" s="510" t="s">
        <v>198</v>
      </c>
      <c r="B43" s="511"/>
      <c r="C43" s="512"/>
      <c r="D43" s="310">
        <v>0</v>
      </c>
      <c r="E43" s="310">
        <v>0</v>
      </c>
      <c r="F43" s="310">
        <v>0</v>
      </c>
      <c r="G43" s="310">
        <v>0</v>
      </c>
      <c r="H43" s="310">
        <v>0</v>
      </c>
    </row>
    <row r="44" spans="1:8" s="305" customFormat="1" ht="13.15" x14ac:dyDescent="0.4">
      <c r="A44" s="484" t="s">
        <v>6</v>
      </c>
      <c r="B44" s="485"/>
      <c r="C44" s="486"/>
      <c r="D44" s="319" t="str">
        <f>IF(SUM(D39:D43)=D34,SUM(D39:D43),"Error")</f>
        <v>Error</v>
      </c>
      <c r="E44" s="319">
        <f>IF(SUM(E39:E43)=E34,SUM(E39:E43),"Error")</f>
        <v>15000</v>
      </c>
      <c r="F44" s="319">
        <f>IF(SUM(F39:F43)=F34,SUM(F39:F43),"Error")</f>
        <v>0</v>
      </c>
      <c r="G44" s="319">
        <f>IF(SUM(G39:G43)=G34,SUM(G39:G43),"Error")</f>
        <v>0</v>
      </c>
      <c r="H44" s="319">
        <f>IF(SUM(H39:H43)=H34,SUM(H39:H43),"Error")</f>
        <v>0</v>
      </c>
    </row>
    <row r="45" spans="1:8" s="305" customFormat="1" ht="13.15" x14ac:dyDescent="0.4"/>
    <row r="46" spans="1:8" s="305" customFormat="1" ht="13.15" x14ac:dyDescent="0.4"/>
    <row r="47" spans="1:8" s="305" customFormat="1" ht="13.15" x14ac:dyDescent="0.4"/>
    <row r="48" spans="1:8" s="305" customFormat="1" ht="13.15" x14ac:dyDescent="0.4"/>
    <row r="49" spans="1:8" s="305" customFormat="1" ht="13.15" x14ac:dyDescent="0.4"/>
    <row r="50" spans="1:8" s="305" customFormat="1" ht="13.15" x14ac:dyDescent="0.4"/>
    <row r="51" spans="1:8" s="305" customFormat="1" ht="14.25" x14ac:dyDescent="0.45">
      <c r="A51" s="320" t="s">
        <v>97</v>
      </c>
      <c r="B51" s="321" t="s">
        <v>156</v>
      </c>
      <c r="H51" s="305">
        <v>1</v>
      </c>
    </row>
    <row r="52" spans="1:8" s="305" customFormat="1" ht="14.25" x14ac:dyDescent="0.45">
      <c r="A52" s="320" t="s">
        <v>199</v>
      </c>
      <c r="B52" s="321" t="s">
        <v>200</v>
      </c>
      <c r="H52" s="305">
        <v>2</v>
      </c>
    </row>
    <row r="53" spans="1:8" s="305" customFormat="1" ht="14.25" x14ac:dyDescent="0.45">
      <c r="A53" s="320" t="s">
        <v>201</v>
      </c>
      <c r="B53" s="321" t="s">
        <v>202</v>
      </c>
      <c r="H53" s="305">
        <v>3</v>
      </c>
    </row>
    <row r="54" spans="1:8" s="305" customFormat="1" ht="14.25" x14ac:dyDescent="0.45">
      <c r="A54" s="320" t="s">
        <v>203</v>
      </c>
      <c r="B54" s="321" t="s">
        <v>204</v>
      </c>
      <c r="H54" s="305">
        <v>4</v>
      </c>
    </row>
    <row r="55" spans="1:8" s="305" customFormat="1" ht="14.25" x14ac:dyDescent="0.45">
      <c r="A55" s="320" t="s">
        <v>205</v>
      </c>
      <c r="B55" s="321" t="s">
        <v>206</v>
      </c>
      <c r="H55" s="305">
        <v>5</v>
      </c>
    </row>
    <row r="56" spans="1:8" s="305" customFormat="1" ht="14.25" x14ac:dyDescent="0.45">
      <c r="A56" s="320" t="s">
        <v>207</v>
      </c>
      <c r="B56" s="321" t="s">
        <v>208</v>
      </c>
      <c r="H56" s="305">
        <v>6</v>
      </c>
    </row>
    <row r="57" spans="1:8" s="305" customFormat="1" ht="14.25" x14ac:dyDescent="0.45">
      <c r="A57" s="320">
        <v>130</v>
      </c>
      <c r="B57" s="321" t="s">
        <v>209</v>
      </c>
      <c r="H57" s="305">
        <v>7</v>
      </c>
    </row>
    <row r="58" spans="1:8" s="305" customFormat="1" ht="14.25" x14ac:dyDescent="0.45">
      <c r="A58" s="320" t="s">
        <v>210</v>
      </c>
      <c r="B58" s="321" t="s">
        <v>211</v>
      </c>
      <c r="H58" s="305">
        <v>8</v>
      </c>
    </row>
    <row r="59" spans="1:8" s="305" customFormat="1" ht="14.25" x14ac:dyDescent="0.45">
      <c r="A59" s="320" t="s">
        <v>212</v>
      </c>
      <c r="B59" s="321" t="s">
        <v>24</v>
      </c>
      <c r="H59" s="305">
        <v>9</v>
      </c>
    </row>
    <row r="60" spans="1:8" s="305" customFormat="1" ht="14.25" x14ac:dyDescent="0.45">
      <c r="A60" s="320">
        <v>305</v>
      </c>
      <c r="B60" s="321" t="s">
        <v>213</v>
      </c>
      <c r="H60" s="305">
        <v>10</v>
      </c>
    </row>
    <row r="61" spans="1:8" s="305" customFormat="1" ht="14.25" x14ac:dyDescent="0.45">
      <c r="A61" s="320">
        <v>310</v>
      </c>
      <c r="B61" s="321" t="s">
        <v>214</v>
      </c>
      <c r="H61" s="305">
        <v>11</v>
      </c>
    </row>
    <row r="62" spans="1:8" s="305" customFormat="1" ht="14.25" x14ac:dyDescent="0.45">
      <c r="A62" s="320" t="s">
        <v>215</v>
      </c>
      <c r="B62" s="321" t="s">
        <v>216</v>
      </c>
      <c r="H62" s="305">
        <v>12</v>
      </c>
    </row>
    <row r="63" spans="1:8" s="305" customFormat="1" ht="14.25" x14ac:dyDescent="0.45">
      <c r="A63" s="320" t="s">
        <v>217</v>
      </c>
      <c r="B63" s="321" t="s">
        <v>218</v>
      </c>
      <c r="H63" s="305">
        <v>13</v>
      </c>
    </row>
    <row r="64" spans="1:8" s="305" customFormat="1" ht="14.25" x14ac:dyDescent="0.45">
      <c r="A64" s="320" t="s">
        <v>219</v>
      </c>
      <c r="B64" s="321" t="s">
        <v>220</v>
      </c>
      <c r="H64" s="305">
        <v>14</v>
      </c>
    </row>
    <row r="65" spans="1:8" s="305" customFormat="1" ht="14.25" x14ac:dyDescent="0.45">
      <c r="A65" s="320" t="s">
        <v>221</v>
      </c>
      <c r="B65" s="321" t="s">
        <v>222</v>
      </c>
      <c r="H65" s="305">
        <v>15</v>
      </c>
    </row>
    <row r="66" spans="1:8" s="305" customFormat="1" ht="14.25" x14ac:dyDescent="0.45">
      <c r="A66" s="320" t="s">
        <v>223</v>
      </c>
      <c r="B66" s="321" t="s">
        <v>224</v>
      </c>
      <c r="C66" s="322"/>
      <c r="D66" s="322"/>
      <c r="E66" s="322"/>
      <c r="F66" s="322"/>
      <c r="G66" s="322"/>
      <c r="H66" s="305">
        <v>16</v>
      </c>
    </row>
    <row r="67" spans="1:8" ht="14.25" x14ac:dyDescent="0.45">
      <c r="A67" s="320" t="s">
        <v>225</v>
      </c>
      <c r="B67" s="321" t="s">
        <v>226</v>
      </c>
      <c r="H67" s="305">
        <v>17</v>
      </c>
    </row>
    <row r="68" spans="1:8" ht="14.25" x14ac:dyDescent="0.45">
      <c r="A68" s="320" t="s">
        <v>227</v>
      </c>
      <c r="B68" s="321" t="s">
        <v>93</v>
      </c>
      <c r="H68" s="305">
        <v>18</v>
      </c>
    </row>
    <row r="69" spans="1:8" ht="14.25" x14ac:dyDescent="0.45">
      <c r="A69" s="320" t="s">
        <v>228</v>
      </c>
      <c r="B69" s="321" t="s">
        <v>229</v>
      </c>
      <c r="H69" s="305">
        <v>19</v>
      </c>
    </row>
    <row r="70" spans="1:8" ht="14.25" x14ac:dyDescent="0.45">
      <c r="A70" s="320" t="s">
        <v>230</v>
      </c>
      <c r="B70" s="321" t="s">
        <v>231</v>
      </c>
      <c r="H70" s="305">
        <v>20</v>
      </c>
    </row>
    <row r="71" spans="1:8" ht="13.15" x14ac:dyDescent="0.4">
      <c r="H71" s="305">
        <v>21</v>
      </c>
    </row>
    <row r="72" spans="1:8" ht="13.15" x14ac:dyDescent="0.4">
      <c r="H72" s="305">
        <v>22</v>
      </c>
    </row>
    <row r="73" spans="1:8" ht="13.15" x14ac:dyDescent="0.4">
      <c r="H73" s="305">
        <v>23</v>
      </c>
    </row>
    <row r="74" spans="1:8" ht="13.15" x14ac:dyDescent="0.4">
      <c r="H74" s="305">
        <v>24</v>
      </c>
    </row>
    <row r="75" spans="1:8" ht="13.15" x14ac:dyDescent="0.4">
      <c r="H75" s="305">
        <v>25</v>
      </c>
    </row>
    <row r="77" spans="1:8" x14ac:dyDescent="0.35">
      <c r="B77" s="322" t="s">
        <v>165</v>
      </c>
    </row>
    <row r="78" spans="1:8" x14ac:dyDescent="0.35">
      <c r="B78" s="322" t="s">
        <v>232</v>
      </c>
    </row>
    <row r="81" spans="2:2" x14ac:dyDescent="0.35">
      <c r="B81" s="322" t="s">
        <v>170</v>
      </c>
    </row>
    <row r="82" spans="2:2" x14ac:dyDescent="0.35">
      <c r="B82" s="322" t="s">
        <v>18</v>
      </c>
    </row>
    <row r="85" spans="2:2" x14ac:dyDescent="0.35">
      <c r="B85" s="322" t="s">
        <v>168</v>
      </c>
    </row>
    <row r="86" spans="2:2" x14ac:dyDescent="0.35">
      <c r="B86" s="322" t="s">
        <v>233</v>
      </c>
    </row>
  </sheetData>
  <mergeCells count="30">
    <mergeCell ref="A1:H1"/>
    <mergeCell ref="B2:E2"/>
    <mergeCell ref="F2:G2"/>
    <mergeCell ref="B3:H3"/>
    <mergeCell ref="B4:E4"/>
    <mergeCell ref="G4:H6"/>
    <mergeCell ref="B5:E5"/>
    <mergeCell ref="B6:E6"/>
    <mergeCell ref="A33:B33"/>
    <mergeCell ref="B7:H7"/>
    <mergeCell ref="B8:H8"/>
    <mergeCell ref="E10:G12"/>
    <mergeCell ref="A15:B15"/>
    <mergeCell ref="A26:B26"/>
    <mergeCell ref="A27:B27"/>
    <mergeCell ref="A28:B28"/>
    <mergeCell ref="A29:B29"/>
    <mergeCell ref="A30:B30"/>
    <mergeCell ref="A31:B31"/>
    <mergeCell ref="A32:B32"/>
    <mergeCell ref="D13:H13"/>
    <mergeCell ref="A44:C44"/>
    <mergeCell ref="A36:C36"/>
    <mergeCell ref="B37:D37"/>
    <mergeCell ref="A38:C38"/>
    <mergeCell ref="A39:C39"/>
    <mergeCell ref="A40:C40"/>
    <mergeCell ref="A41:C41"/>
    <mergeCell ref="A42:C42"/>
    <mergeCell ref="A43:C43"/>
  </mergeCells>
  <dataValidations count="7">
    <dataValidation type="list" allowBlank="1" showInputMessage="1" showErrorMessage="1" errorTitle="Invalid Entry" error="Choose Yes or No" promptTitle="Is this a Carryforward?" prompt="Choose Yes or No" sqref="H10 C12">
      <formula1>$B$85:$B$86</formula1>
    </dataValidation>
    <dataValidation type="list" allowBlank="1" showInputMessage="1" showErrorMessage="1" sqref="H2">
      <formula1>$H$51:$H$75</formula1>
    </dataValidation>
    <dataValidation type="list" allowBlank="1" showInputMessage="1" showErrorMessage="1" errorTitle="Invalid Choice" error="Choose One-Tiime or On-Going" promptTitle="Expenditure Type" prompt="Choose which type of expenditure this is." sqref="C10">
      <formula1>$B$77:$B$78</formula1>
    </dataValidation>
    <dataValidation type="list" allowBlank="1" showInputMessage="1" showErrorMessage="1" sqref="G4:H6">
      <formula1>$B$51:$B$70</formula1>
    </dataValidation>
    <dataValidation type="textLength" operator="lessThan" allowBlank="1" showInputMessage="1" showErrorMessage="1" error="Too many characters" promptTitle="Input Limit" prompt="Limit the Description to 340 characters [with spaces], or about 65 words." sqref="B3">
      <formula1>340</formula1>
    </dataValidation>
    <dataValidation type="list" allowBlank="1" showInputMessage="1" showErrorMessage="1" errorTitle="Invalid Entry" error="Choose Yes or No" promptTitle="Is this a Carry Forward?" prompt="Choose Yes or No" sqref="H11:H12">
      <formula1>Carryforward</formula1>
    </dataValidation>
    <dataValidation type="list" allowBlank="1" showInputMessage="1" showErrorMessage="1" errorTitle="Invalid Choice" error="Choose Operating or Capital" promptTitle="Expenditure Nature" prompt="Is the expenditure Operating or Capital?" sqref="C11">
      <formula1>$B$81:$B$82</formula1>
    </dataValidation>
  </dataValidations>
  <hyperlinks>
    <hyperlink ref="J6" location="'Budget Calculator'!A37" display="Return to Budget Calculator"/>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6"/>
  <sheetViews>
    <sheetView workbookViewId="0">
      <selection activeCell="J6" sqref="J6"/>
    </sheetView>
  </sheetViews>
  <sheetFormatPr defaultColWidth="10.3984375" defaultRowHeight="11.65" x14ac:dyDescent="0.35"/>
  <cols>
    <col min="1" max="1" width="33.3984375" style="322" customWidth="1"/>
    <col min="2" max="2" width="10.1328125" style="322" customWidth="1"/>
    <col min="3" max="3" width="12.59765625" style="322" customWidth="1"/>
    <col min="4" max="8" width="9" style="322" customWidth="1"/>
    <col min="9" max="9" width="7.59765625" style="322" customWidth="1"/>
    <col min="10" max="16384" width="10.3984375" style="322"/>
  </cols>
  <sheetData>
    <row r="1" spans="1:17" s="288" customFormat="1" ht="17.649999999999999" x14ac:dyDescent="0.5">
      <c r="A1" s="487" t="s">
        <v>150</v>
      </c>
      <c r="B1" s="488"/>
      <c r="C1" s="488"/>
      <c r="D1" s="488"/>
      <c r="E1" s="488"/>
      <c r="F1" s="488"/>
      <c r="G1" s="488"/>
      <c r="H1" s="489"/>
    </row>
    <row r="2" spans="1:17" s="288" customFormat="1" ht="24.75" customHeight="1" x14ac:dyDescent="0.5">
      <c r="A2" s="289" t="s">
        <v>151</v>
      </c>
      <c r="B2" s="490" t="s">
        <v>237</v>
      </c>
      <c r="C2" s="491"/>
      <c r="D2" s="491"/>
      <c r="E2" s="492"/>
      <c r="F2" s="493" t="s">
        <v>153</v>
      </c>
      <c r="G2" s="494"/>
      <c r="H2" s="290">
        <v>2</v>
      </c>
    </row>
    <row r="3" spans="1:17" s="292" customFormat="1" ht="57" customHeight="1" x14ac:dyDescent="0.45">
      <c r="A3" s="291" t="s">
        <v>154</v>
      </c>
      <c r="B3" s="495" t="s">
        <v>271</v>
      </c>
      <c r="C3" s="496"/>
      <c r="D3" s="496"/>
      <c r="E3" s="496"/>
      <c r="F3" s="496"/>
      <c r="G3" s="496"/>
      <c r="H3" s="497"/>
    </row>
    <row r="4" spans="1:17" s="292" customFormat="1" ht="15.4" x14ac:dyDescent="0.45">
      <c r="A4" s="293" t="s">
        <v>155</v>
      </c>
      <c r="B4" s="498" t="s">
        <v>262</v>
      </c>
      <c r="C4" s="499"/>
      <c r="D4" s="499"/>
      <c r="E4" s="500"/>
      <c r="F4" s="294"/>
      <c r="G4" s="501" t="s">
        <v>156</v>
      </c>
      <c r="H4" s="502"/>
    </row>
    <row r="5" spans="1:17" s="292" customFormat="1" ht="15.75" customHeight="1" x14ac:dyDescent="0.45">
      <c r="A5" s="293" t="s">
        <v>157</v>
      </c>
      <c r="B5" s="498" t="s">
        <v>149</v>
      </c>
      <c r="C5" s="499"/>
      <c r="D5" s="499"/>
      <c r="E5" s="500"/>
      <c r="F5" s="295" t="s">
        <v>159</v>
      </c>
      <c r="G5" s="503"/>
      <c r="H5" s="504"/>
    </row>
    <row r="6" spans="1:17" s="292" customFormat="1" ht="15.4" x14ac:dyDescent="0.45">
      <c r="A6" s="293" t="s">
        <v>160</v>
      </c>
      <c r="B6" s="498" t="s">
        <v>263</v>
      </c>
      <c r="C6" s="499"/>
      <c r="D6" s="499"/>
      <c r="E6" s="500"/>
      <c r="F6" s="294"/>
      <c r="G6" s="505"/>
      <c r="H6" s="506"/>
      <c r="J6" s="324" t="s">
        <v>236</v>
      </c>
    </row>
    <row r="7" spans="1:17" s="292" customFormat="1" ht="15.4" x14ac:dyDescent="0.45">
      <c r="A7" s="296" t="s">
        <v>162</v>
      </c>
      <c r="B7" s="498" t="s">
        <v>269</v>
      </c>
      <c r="C7" s="499"/>
      <c r="D7" s="499"/>
      <c r="E7" s="499"/>
      <c r="F7" s="499"/>
      <c r="G7" s="499"/>
      <c r="H7" s="500"/>
    </row>
    <row r="8" spans="1:17" s="292" customFormat="1" ht="15.4" x14ac:dyDescent="0.45">
      <c r="A8" s="296" t="s">
        <v>163</v>
      </c>
      <c r="B8" s="498"/>
      <c r="C8" s="499"/>
      <c r="D8" s="499"/>
      <c r="E8" s="499"/>
      <c r="F8" s="499"/>
      <c r="G8" s="499"/>
      <c r="H8" s="500"/>
    </row>
    <row r="9" spans="1:17" s="292" customFormat="1" ht="15.75" customHeight="1" x14ac:dyDescent="0.45">
      <c r="A9" s="297"/>
      <c r="B9" s="297"/>
      <c r="C9" s="294"/>
      <c r="D9" s="294"/>
      <c r="E9" s="294"/>
      <c r="F9" s="294"/>
      <c r="G9" s="294"/>
      <c r="H9" s="294"/>
    </row>
    <row r="10" spans="1:17" s="292" customFormat="1" ht="14.25" customHeight="1" x14ac:dyDescent="0.45">
      <c r="A10" s="298" t="s">
        <v>164</v>
      </c>
      <c r="B10" s="298"/>
      <c r="C10" s="299" t="s">
        <v>165</v>
      </c>
      <c r="D10" s="294"/>
      <c r="E10" s="509" t="s">
        <v>167</v>
      </c>
      <c r="F10" s="509"/>
      <c r="G10" s="509"/>
      <c r="H10" s="300" t="s">
        <v>233</v>
      </c>
    </row>
    <row r="11" spans="1:17" s="292" customFormat="1" ht="15.75" customHeight="1" x14ac:dyDescent="0.45">
      <c r="A11" s="301" t="s">
        <v>169</v>
      </c>
      <c r="B11" s="298"/>
      <c r="C11" s="299" t="s">
        <v>170</v>
      </c>
      <c r="D11" s="294"/>
      <c r="E11" s="509"/>
      <c r="F11" s="509"/>
      <c r="G11" s="509"/>
      <c r="H11" s="302"/>
    </row>
    <row r="12" spans="1:17" s="292" customFormat="1" ht="15.4" x14ac:dyDescent="0.45">
      <c r="A12" s="301" t="s">
        <v>171</v>
      </c>
      <c r="C12" s="300" t="s">
        <v>233</v>
      </c>
      <c r="D12" s="294"/>
      <c r="E12" s="509"/>
      <c r="F12" s="509"/>
      <c r="G12" s="509"/>
      <c r="H12" s="302"/>
    </row>
    <row r="13" spans="1:17" s="305" customFormat="1" ht="15.4" x14ac:dyDescent="0.45">
      <c r="A13" s="301"/>
      <c r="B13" s="298"/>
      <c r="C13" s="303"/>
      <c r="D13" s="513" t="s">
        <v>301</v>
      </c>
      <c r="E13" s="514"/>
      <c r="F13" s="514"/>
      <c r="G13" s="514"/>
      <c r="H13" s="515"/>
      <c r="I13" s="304"/>
      <c r="Q13" s="292"/>
    </row>
    <row r="14" spans="1:17" s="305" customFormat="1" ht="25.5" x14ac:dyDescent="0.45">
      <c r="A14" s="306" t="s">
        <v>172</v>
      </c>
      <c r="B14" s="318"/>
      <c r="C14" s="308" t="s">
        <v>173</v>
      </c>
      <c r="D14" s="309">
        <v>2023</v>
      </c>
      <c r="E14" s="309">
        <f>D14+1</f>
        <v>2024</v>
      </c>
      <c r="F14" s="309">
        <f>E14+1</f>
        <v>2025</v>
      </c>
      <c r="G14" s="309">
        <f>F14+1</f>
        <v>2026</v>
      </c>
      <c r="H14" s="309">
        <f>G14+1</f>
        <v>2027</v>
      </c>
      <c r="I14" s="304"/>
      <c r="Q14" s="292"/>
    </row>
    <row r="15" spans="1:17" s="305" customFormat="1" ht="14.25" x14ac:dyDescent="0.45">
      <c r="A15" s="507" t="s">
        <v>174</v>
      </c>
      <c r="B15" s="508"/>
      <c r="C15" s="350">
        <v>0</v>
      </c>
      <c r="D15" s="310">
        <v>0</v>
      </c>
      <c r="E15" s="310">
        <f>IF($C$10="On-Going",D15,0)</f>
        <v>0</v>
      </c>
      <c r="F15" s="310">
        <f t="shared" ref="F15:H33" si="0">IF($C$10="On-Going",E15,0)</f>
        <v>0</v>
      </c>
      <c r="G15" s="310">
        <f t="shared" si="0"/>
        <v>0</v>
      </c>
      <c r="H15" s="310">
        <f t="shared" si="0"/>
        <v>0</v>
      </c>
      <c r="I15" s="304"/>
      <c r="Q15" s="292"/>
    </row>
    <row r="16" spans="1:17" s="305" customFormat="1" ht="14.25" x14ac:dyDescent="0.45">
      <c r="A16" s="351" t="s">
        <v>175</v>
      </c>
      <c r="B16" s="352"/>
      <c r="C16" s="350">
        <v>0</v>
      </c>
      <c r="D16" s="310">
        <v>0</v>
      </c>
      <c r="E16" s="310">
        <f t="shared" ref="E16:E33" si="1">IF($C$10="On-Going",D16,0)</f>
        <v>0</v>
      </c>
      <c r="F16" s="310">
        <f t="shared" si="0"/>
        <v>0</v>
      </c>
      <c r="G16" s="310">
        <f t="shared" si="0"/>
        <v>0</v>
      </c>
      <c r="H16" s="310">
        <f t="shared" si="0"/>
        <v>0</v>
      </c>
      <c r="I16" s="304"/>
      <c r="Q16" s="292"/>
    </row>
    <row r="17" spans="1:17" s="305" customFormat="1" ht="14.25" x14ac:dyDescent="0.45">
      <c r="A17" s="351" t="s">
        <v>176</v>
      </c>
      <c r="B17" s="352"/>
      <c r="C17" s="350">
        <v>0</v>
      </c>
      <c r="D17" s="310">
        <v>0</v>
      </c>
      <c r="E17" s="310">
        <f t="shared" si="1"/>
        <v>0</v>
      </c>
      <c r="F17" s="310">
        <f t="shared" si="0"/>
        <v>0</v>
      </c>
      <c r="G17" s="310">
        <f t="shared" si="0"/>
        <v>0</v>
      </c>
      <c r="H17" s="310">
        <f t="shared" si="0"/>
        <v>0</v>
      </c>
      <c r="I17" s="304"/>
      <c r="Q17" s="292"/>
    </row>
    <row r="18" spans="1:17" s="305" customFormat="1" ht="14.25" x14ac:dyDescent="0.45">
      <c r="A18" s="351" t="s">
        <v>177</v>
      </c>
      <c r="B18" s="352"/>
      <c r="C18" s="350">
        <v>400</v>
      </c>
      <c r="D18" s="310">
        <v>750</v>
      </c>
      <c r="E18" s="310">
        <v>750</v>
      </c>
      <c r="F18" s="310">
        <f t="shared" si="0"/>
        <v>750</v>
      </c>
      <c r="G18" s="310">
        <f t="shared" si="0"/>
        <v>750</v>
      </c>
      <c r="H18" s="310">
        <f t="shared" si="0"/>
        <v>750</v>
      </c>
      <c r="I18" s="304"/>
      <c r="Q18" s="292"/>
    </row>
    <row r="19" spans="1:17" s="305" customFormat="1" ht="14.25" x14ac:dyDescent="0.45">
      <c r="A19" s="351" t="s">
        <v>178</v>
      </c>
      <c r="B19" s="352"/>
      <c r="C19" s="350">
        <v>3000</v>
      </c>
      <c r="D19" s="310">
        <v>2250</v>
      </c>
      <c r="E19" s="310">
        <f t="shared" si="1"/>
        <v>2250</v>
      </c>
      <c r="F19" s="310">
        <f t="shared" si="0"/>
        <v>2250</v>
      </c>
      <c r="G19" s="310">
        <f t="shared" si="0"/>
        <v>2250</v>
      </c>
      <c r="H19" s="310">
        <f t="shared" si="0"/>
        <v>2250</v>
      </c>
      <c r="I19" s="304"/>
      <c r="Q19" s="292"/>
    </row>
    <row r="20" spans="1:17" s="305" customFormat="1" ht="13.15" x14ac:dyDescent="0.4">
      <c r="A20" s="351" t="s">
        <v>179</v>
      </c>
      <c r="B20" s="352"/>
      <c r="C20" s="350">
        <v>0</v>
      </c>
      <c r="D20" s="310">
        <v>0</v>
      </c>
      <c r="E20" s="310">
        <f t="shared" si="1"/>
        <v>0</v>
      </c>
      <c r="F20" s="310">
        <f t="shared" si="0"/>
        <v>0</v>
      </c>
      <c r="G20" s="310">
        <f t="shared" si="0"/>
        <v>0</v>
      </c>
      <c r="H20" s="310">
        <f t="shared" si="0"/>
        <v>0</v>
      </c>
      <c r="I20" s="304"/>
    </row>
    <row r="21" spans="1:17" s="305" customFormat="1" ht="13.15" x14ac:dyDescent="0.4">
      <c r="A21" s="351" t="s">
        <v>180</v>
      </c>
      <c r="B21" s="352"/>
      <c r="C21" s="350">
        <v>0</v>
      </c>
      <c r="D21" s="310">
        <v>0</v>
      </c>
      <c r="E21" s="310">
        <f t="shared" si="1"/>
        <v>0</v>
      </c>
      <c r="F21" s="310">
        <f t="shared" si="0"/>
        <v>0</v>
      </c>
      <c r="G21" s="310">
        <f t="shared" si="0"/>
        <v>0</v>
      </c>
      <c r="H21" s="310">
        <f t="shared" si="0"/>
        <v>0</v>
      </c>
      <c r="I21" s="304"/>
    </row>
    <row r="22" spans="1:17" s="305" customFormat="1" ht="13.15" x14ac:dyDescent="0.4">
      <c r="A22" s="351" t="s">
        <v>181</v>
      </c>
      <c r="B22" s="352"/>
      <c r="C22" s="350">
        <v>0</v>
      </c>
      <c r="D22" s="310">
        <v>0</v>
      </c>
      <c r="E22" s="310">
        <f t="shared" si="1"/>
        <v>0</v>
      </c>
      <c r="F22" s="310">
        <f t="shared" si="0"/>
        <v>0</v>
      </c>
      <c r="G22" s="310">
        <f t="shared" si="0"/>
        <v>0</v>
      </c>
      <c r="H22" s="310">
        <f t="shared" si="0"/>
        <v>0</v>
      </c>
      <c r="I22" s="304"/>
    </row>
    <row r="23" spans="1:17" s="305" customFormat="1" ht="13.15" x14ac:dyDescent="0.4">
      <c r="A23" s="351" t="s">
        <v>182</v>
      </c>
      <c r="B23" s="352"/>
      <c r="C23" s="350">
        <v>0</v>
      </c>
      <c r="D23" s="310">
        <v>1000</v>
      </c>
      <c r="E23" s="310">
        <f t="shared" si="1"/>
        <v>1000</v>
      </c>
      <c r="F23" s="310">
        <f t="shared" si="0"/>
        <v>1000</v>
      </c>
      <c r="G23" s="310">
        <f t="shared" si="0"/>
        <v>1000</v>
      </c>
      <c r="H23" s="310">
        <f t="shared" si="0"/>
        <v>1000</v>
      </c>
      <c r="I23" s="304"/>
    </row>
    <row r="24" spans="1:17" s="305" customFormat="1" ht="13.15" x14ac:dyDescent="0.4">
      <c r="A24" s="351" t="s">
        <v>183</v>
      </c>
      <c r="B24" s="352"/>
      <c r="C24" s="350">
        <v>0</v>
      </c>
      <c r="D24" s="310">
        <v>0</v>
      </c>
      <c r="E24" s="310">
        <f t="shared" si="1"/>
        <v>0</v>
      </c>
      <c r="F24" s="310">
        <f t="shared" si="0"/>
        <v>0</v>
      </c>
      <c r="G24" s="310">
        <f t="shared" si="0"/>
        <v>0</v>
      </c>
      <c r="H24" s="310">
        <f t="shared" si="0"/>
        <v>0</v>
      </c>
      <c r="I24" s="304"/>
    </row>
    <row r="25" spans="1:17" s="305" customFormat="1" ht="13.15" x14ac:dyDescent="0.4">
      <c r="A25" s="351" t="s">
        <v>184</v>
      </c>
      <c r="B25" s="352"/>
      <c r="C25" s="350">
        <v>0</v>
      </c>
      <c r="D25" s="310">
        <v>0</v>
      </c>
      <c r="E25" s="310">
        <f t="shared" si="1"/>
        <v>0</v>
      </c>
      <c r="F25" s="310">
        <f t="shared" si="0"/>
        <v>0</v>
      </c>
      <c r="G25" s="310">
        <f t="shared" si="0"/>
        <v>0</v>
      </c>
      <c r="H25" s="310">
        <f t="shared" si="0"/>
        <v>0</v>
      </c>
    </row>
    <row r="26" spans="1:17" s="305" customFormat="1" ht="13.15" x14ac:dyDescent="0.4">
      <c r="A26" s="507" t="s">
        <v>185</v>
      </c>
      <c r="B26" s="508"/>
      <c r="C26" s="350">
        <v>0</v>
      </c>
      <c r="D26" s="310">
        <v>0</v>
      </c>
      <c r="E26" s="310">
        <f t="shared" si="1"/>
        <v>0</v>
      </c>
      <c r="F26" s="310">
        <f t="shared" si="0"/>
        <v>0</v>
      </c>
      <c r="G26" s="310">
        <f t="shared" si="0"/>
        <v>0</v>
      </c>
      <c r="H26" s="310">
        <f t="shared" si="0"/>
        <v>0</v>
      </c>
    </row>
    <row r="27" spans="1:17" s="305" customFormat="1" ht="13.15" x14ac:dyDescent="0.4">
      <c r="A27" s="507" t="s">
        <v>186</v>
      </c>
      <c r="B27" s="508"/>
      <c r="C27" s="350">
        <v>0</v>
      </c>
      <c r="D27" s="310">
        <v>0</v>
      </c>
      <c r="E27" s="310">
        <f t="shared" si="1"/>
        <v>0</v>
      </c>
      <c r="F27" s="310">
        <f t="shared" si="0"/>
        <v>0</v>
      </c>
      <c r="G27" s="310">
        <f t="shared" si="0"/>
        <v>0</v>
      </c>
      <c r="H27" s="310">
        <f t="shared" si="0"/>
        <v>0</v>
      </c>
    </row>
    <row r="28" spans="1:17" s="305" customFormat="1" ht="13.15" x14ac:dyDescent="0.4">
      <c r="A28" s="507" t="s">
        <v>187</v>
      </c>
      <c r="B28" s="508"/>
      <c r="C28" s="350">
        <v>0</v>
      </c>
      <c r="D28" s="310">
        <v>0</v>
      </c>
      <c r="E28" s="310">
        <f t="shared" si="1"/>
        <v>0</v>
      </c>
      <c r="F28" s="310">
        <f t="shared" si="0"/>
        <v>0</v>
      </c>
      <c r="G28" s="310">
        <f t="shared" si="0"/>
        <v>0</v>
      </c>
      <c r="H28" s="310">
        <f t="shared" si="0"/>
        <v>0</v>
      </c>
    </row>
    <row r="29" spans="1:17" s="305" customFormat="1" ht="13.15" x14ac:dyDescent="0.4">
      <c r="A29" s="507" t="s">
        <v>188</v>
      </c>
      <c r="B29" s="508"/>
      <c r="C29" s="350">
        <v>0</v>
      </c>
      <c r="D29" s="310">
        <v>0</v>
      </c>
      <c r="E29" s="310">
        <f t="shared" si="1"/>
        <v>0</v>
      </c>
      <c r="F29" s="310">
        <f t="shared" si="0"/>
        <v>0</v>
      </c>
      <c r="G29" s="310">
        <f t="shared" si="0"/>
        <v>0</v>
      </c>
      <c r="H29" s="310">
        <f t="shared" si="0"/>
        <v>0</v>
      </c>
    </row>
    <row r="30" spans="1:17" s="305" customFormat="1" ht="13.15" x14ac:dyDescent="0.4">
      <c r="A30" s="507" t="s">
        <v>189</v>
      </c>
      <c r="B30" s="508"/>
      <c r="C30" s="350">
        <v>1500</v>
      </c>
      <c r="D30" s="310">
        <v>2500</v>
      </c>
      <c r="E30" s="310">
        <v>2500</v>
      </c>
      <c r="F30" s="310">
        <f t="shared" si="0"/>
        <v>2500</v>
      </c>
      <c r="G30" s="310">
        <f t="shared" si="0"/>
        <v>2500</v>
      </c>
      <c r="H30" s="310">
        <f t="shared" si="0"/>
        <v>2500</v>
      </c>
    </row>
    <row r="31" spans="1:17" s="305" customFormat="1" ht="13.15" x14ac:dyDescent="0.4">
      <c r="A31" s="507" t="s">
        <v>190</v>
      </c>
      <c r="B31" s="508"/>
      <c r="C31" s="350">
        <v>0</v>
      </c>
      <c r="D31" s="310">
        <v>0</v>
      </c>
      <c r="E31" s="310">
        <f t="shared" si="1"/>
        <v>0</v>
      </c>
      <c r="F31" s="310">
        <f t="shared" si="0"/>
        <v>0</v>
      </c>
      <c r="G31" s="310">
        <f t="shared" si="0"/>
        <v>0</v>
      </c>
      <c r="H31" s="310">
        <f t="shared" si="0"/>
        <v>0</v>
      </c>
    </row>
    <row r="32" spans="1:17" s="305" customFormat="1" ht="13.15" x14ac:dyDescent="0.4">
      <c r="A32" s="507" t="s">
        <v>191</v>
      </c>
      <c r="B32" s="508"/>
      <c r="C32" s="350">
        <v>0</v>
      </c>
      <c r="D32" s="310">
        <v>0</v>
      </c>
      <c r="E32" s="310">
        <f t="shared" si="1"/>
        <v>0</v>
      </c>
      <c r="F32" s="310">
        <f t="shared" si="0"/>
        <v>0</v>
      </c>
      <c r="G32" s="310">
        <f t="shared" si="0"/>
        <v>0</v>
      </c>
      <c r="H32" s="310">
        <f t="shared" si="0"/>
        <v>0</v>
      </c>
    </row>
    <row r="33" spans="1:8" s="305" customFormat="1" ht="13.15" x14ac:dyDescent="0.4">
      <c r="A33" s="507" t="s">
        <v>192</v>
      </c>
      <c r="B33" s="508"/>
      <c r="C33" s="350">
        <v>0</v>
      </c>
      <c r="D33" s="310">
        <v>0</v>
      </c>
      <c r="E33" s="310">
        <f t="shared" si="1"/>
        <v>0</v>
      </c>
      <c r="F33" s="310">
        <f t="shared" si="0"/>
        <v>0</v>
      </c>
      <c r="G33" s="310">
        <f t="shared" si="0"/>
        <v>0</v>
      </c>
      <c r="H33" s="310">
        <f t="shared" si="0"/>
        <v>0</v>
      </c>
    </row>
    <row r="34" spans="1:8" s="305" customFormat="1" ht="13.15" x14ac:dyDescent="0.4">
      <c r="A34" s="311" t="s">
        <v>193</v>
      </c>
      <c r="B34" s="312"/>
      <c r="C34" s="313"/>
      <c r="D34" s="313">
        <f>SUM(D15:D33)</f>
        <v>6500</v>
      </c>
      <c r="E34" s="313">
        <f>SUM(E15:E33)</f>
        <v>6500</v>
      </c>
      <c r="F34" s="313">
        <f>SUM(F15:F33)</f>
        <v>6500</v>
      </c>
      <c r="G34" s="313">
        <f>SUM(G15:G33)</f>
        <v>6500</v>
      </c>
      <c r="H34" s="313">
        <f>SUM(H15:H33)</f>
        <v>6500</v>
      </c>
    </row>
    <row r="35" spans="1:8" s="305" customFormat="1" ht="13.15" x14ac:dyDescent="0.4">
      <c r="A35" s="314"/>
      <c r="B35" s="314"/>
      <c r="C35" s="315"/>
      <c r="D35" s="315"/>
      <c r="E35" s="315"/>
      <c r="F35" s="315"/>
      <c r="G35" s="315"/>
      <c r="H35" s="315"/>
    </row>
    <row r="36" spans="1:8" s="305" customFormat="1" ht="13.15" x14ac:dyDescent="0.4">
      <c r="A36" s="516" t="s">
        <v>304</v>
      </c>
      <c r="B36" s="516"/>
      <c r="C36" s="516"/>
      <c r="D36" s="313">
        <f>D34</f>
        <v>6500</v>
      </c>
      <c r="E36" s="313">
        <f>E34</f>
        <v>6500</v>
      </c>
      <c r="F36" s="313">
        <f>F34</f>
        <v>6500</v>
      </c>
      <c r="G36" s="313">
        <f>G34</f>
        <v>6500</v>
      </c>
      <c r="H36" s="313">
        <f>H34</f>
        <v>6500</v>
      </c>
    </row>
    <row r="37" spans="1:8" s="305" customFormat="1" ht="13.15" x14ac:dyDescent="0.4">
      <c r="A37" s="316"/>
      <c r="B37" s="539"/>
      <c r="C37" s="539"/>
      <c r="D37" s="539"/>
      <c r="E37" s="317"/>
      <c r="F37" s="317"/>
      <c r="G37" s="317"/>
      <c r="H37" s="317"/>
    </row>
    <row r="38" spans="1:8" s="305" customFormat="1" ht="12.75" customHeight="1" x14ac:dyDescent="0.4">
      <c r="A38" s="484" t="s">
        <v>302</v>
      </c>
      <c r="B38" s="485"/>
      <c r="C38" s="486"/>
      <c r="D38" s="309">
        <f>D14</f>
        <v>2023</v>
      </c>
      <c r="E38" s="309">
        <f>D38+1</f>
        <v>2024</v>
      </c>
      <c r="F38" s="309">
        <f>E38+1</f>
        <v>2025</v>
      </c>
      <c r="G38" s="309">
        <f>F38+1</f>
        <v>2026</v>
      </c>
      <c r="H38" s="309">
        <f>G38+1</f>
        <v>2027</v>
      </c>
    </row>
    <row r="39" spans="1:8" s="305" customFormat="1" ht="13.15" x14ac:dyDescent="0.4">
      <c r="A39" s="510" t="s">
        <v>194</v>
      </c>
      <c r="B39" s="511"/>
      <c r="C39" s="512"/>
      <c r="D39" s="310">
        <f>D36</f>
        <v>6500</v>
      </c>
      <c r="E39" s="310">
        <f>E36</f>
        <v>6500</v>
      </c>
      <c r="F39" s="310">
        <f>F36</f>
        <v>6500</v>
      </c>
      <c r="G39" s="310">
        <f>G36</f>
        <v>6500</v>
      </c>
      <c r="H39" s="310">
        <f>H36</f>
        <v>6500</v>
      </c>
    </row>
    <row r="40" spans="1:8" s="305" customFormat="1" ht="13.15" x14ac:dyDescent="0.4">
      <c r="A40" s="510" t="s">
        <v>195</v>
      </c>
      <c r="B40" s="511"/>
      <c r="C40" s="512"/>
      <c r="D40" s="310">
        <v>0</v>
      </c>
      <c r="E40" s="310">
        <v>0</v>
      </c>
      <c r="F40" s="310">
        <v>0</v>
      </c>
      <c r="G40" s="310">
        <v>0</v>
      </c>
      <c r="H40" s="310">
        <v>0</v>
      </c>
    </row>
    <row r="41" spans="1:8" s="305" customFormat="1" ht="13.15" x14ac:dyDescent="0.4">
      <c r="A41" s="510" t="s">
        <v>196</v>
      </c>
      <c r="B41" s="511"/>
      <c r="C41" s="512"/>
      <c r="D41" s="310">
        <v>0</v>
      </c>
      <c r="E41" s="310">
        <v>0</v>
      </c>
      <c r="F41" s="310">
        <v>0</v>
      </c>
      <c r="G41" s="310">
        <v>0</v>
      </c>
      <c r="H41" s="310">
        <v>0</v>
      </c>
    </row>
    <row r="42" spans="1:8" s="305" customFormat="1" ht="13.15" x14ac:dyDescent="0.4">
      <c r="A42" s="510" t="s">
        <v>197</v>
      </c>
      <c r="B42" s="511"/>
      <c r="C42" s="512"/>
      <c r="D42" s="310">
        <v>0</v>
      </c>
      <c r="E42" s="310">
        <v>0</v>
      </c>
      <c r="F42" s="310">
        <v>0</v>
      </c>
      <c r="G42" s="310">
        <v>0</v>
      </c>
      <c r="H42" s="310">
        <v>0</v>
      </c>
    </row>
    <row r="43" spans="1:8" s="305" customFormat="1" ht="13.15" x14ac:dyDescent="0.4">
      <c r="A43" s="510" t="s">
        <v>198</v>
      </c>
      <c r="B43" s="511"/>
      <c r="C43" s="512"/>
      <c r="D43" s="310">
        <v>0</v>
      </c>
      <c r="E43" s="310">
        <v>0</v>
      </c>
      <c r="F43" s="310">
        <v>0</v>
      </c>
      <c r="G43" s="310">
        <v>0</v>
      </c>
      <c r="H43" s="310">
        <v>0</v>
      </c>
    </row>
    <row r="44" spans="1:8" s="305" customFormat="1" ht="13.15" x14ac:dyDescent="0.4">
      <c r="A44" s="484" t="s">
        <v>6</v>
      </c>
      <c r="B44" s="485"/>
      <c r="C44" s="486"/>
      <c r="D44" s="319">
        <f>IF(SUM(D39:D43)=D34,SUM(D39:D43),"Error")</f>
        <v>6500</v>
      </c>
      <c r="E44" s="319">
        <f>IF(SUM(E39:E43)=E34,SUM(E39:E43),"Error")</f>
        <v>6500</v>
      </c>
      <c r="F44" s="319">
        <f>IF(SUM(F39:F43)=F34,SUM(F39:F43),"Error")</f>
        <v>6500</v>
      </c>
      <c r="G44" s="319">
        <f>IF(SUM(G39:G43)=G34,SUM(G39:G43),"Error")</f>
        <v>6500</v>
      </c>
      <c r="H44" s="319">
        <f>IF(SUM(H39:H43)=H34,SUM(H39:H43),"Error")</f>
        <v>6500</v>
      </c>
    </row>
    <row r="45" spans="1:8" s="305" customFormat="1" ht="13.15" x14ac:dyDescent="0.4"/>
    <row r="46" spans="1:8" s="305" customFormat="1" ht="13.15" x14ac:dyDescent="0.4"/>
    <row r="47" spans="1:8" s="305" customFormat="1" ht="13.15" x14ac:dyDescent="0.4"/>
    <row r="48" spans="1:8" s="305" customFormat="1" ht="13.15" x14ac:dyDescent="0.4"/>
    <row r="49" spans="1:8" s="305" customFormat="1" ht="13.15" x14ac:dyDescent="0.4"/>
    <row r="50" spans="1:8" s="305" customFormat="1" ht="13.15" x14ac:dyDescent="0.4"/>
    <row r="51" spans="1:8" s="305" customFormat="1" ht="14.25" x14ac:dyDescent="0.45">
      <c r="A51" s="320" t="s">
        <v>97</v>
      </c>
      <c r="B51" s="321" t="s">
        <v>156</v>
      </c>
      <c r="H51" s="305">
        <v>1</v>
      </c>
    </row>
    <row r="52" spans="1:8" s="305" customFormat="1" ht="14.25" x14ac:dyDescent="0.45">
      <c r="A52" s="320" t="s">
        <v>199</v>
      </c>
      <c r="B52" s="321" t="s">
        <v>200</v>
      </c>
      <c r="H52" s="305">
        <v>2</v>
      </c>
    </row>
    <row r="53" spans="1:8" s="305" customFormat="1" ht="14.25" x14ac:dyDescent="0.45">
      <c r="A53" s="320" t="s">
        <v>201</v>
      </c>
      <c r="B53" s="321" t="s">
        <v>202</v>
      </c>
      <c r="H53" s="305">
        <v>3</v>
      </c>
    </row>
    <row r="54" spans="1:8" s="305" customFormat="1" ht="14.25" x14ac:dyDescent="0.45">
      <c r="A54" s="320" t="s">
        <v>203</v>
      </c>
      <c r="B54" s="321" t="s">
        <v>204</v>
      </c>
      <c r="H54" s="305">
        <v>4</v>
      </c>
    </row>
    <row r="55" spans="1:8" s="305" customFormat="1" ht="14.25" x14ac:dyDescent="0.45">
      <c r="A55" s="320" t="s">
        <v>205</v>
      </c>
      <c r="B55" s="321" t="s">
        <v>206</v>
      </c>
      <c r="H55" s="305">
        <v>5</v>
      </c>
    </row>
    <row r="56" spans="1:8" s="305" customFormat="1" ht="14.25" x14ac:dyDescent="0.45">
      <c r="A56" s="320" t="s">
        <v>207</v>
      </c>
      <c r="B56" s="321" t="s">
        <v>208</v>
      </c>
      <c r="H56" s="305">
        <v>6</v>
      </c>
    </row>
    <row r="57" spans="1:8" s="305" customFormat="1" ht="14.25" x14ac:dyDescent="0.45">
      <c r="A57" s="320">
        <v>130</v>
      </c>
      <c r="B57" s="321" t="s">
        <v>209</v>
      </c>
      <c r="H57" s="305">
        <v>7</v>
      </c>
    </row>
    <row r="58" spans="1:8" s="305" customFormat="1" ht="14.25" x14ac:dyDescent="0.45">
      <c r="A58" s="320" t="s">
        <v>210</v>
      </c>
      <c r="B58" s="321" t="s">
        <v>211</v>
      </c>
      <c r="H58" s="305">
        <v>8</v>
      </c>
    </row>
    <row r="59" spans="1:8" s="305" customFormat="1" ht="14.25" x14ac:dyDescent="0.45">
      <c r="A59" s="320" t="s">
        <v>212</v>
      </c>
      <c r="B59" s="321" t="s">
        <v>24</v>
      </c>
      <c r="H59" s="305">
        <v>9</v>
      </c>
    </row>
    <row r="60" spans="1:8" s="305" customFormat="1" ht="14.25" x14ac:dyDescent="0.45">
      <c r="A60" s="320">
        <v>305</v>
      </c>
      <c r="B60" s="321" t="s">
        <v>213</v>
      </c>
      <c r="H60" s="305">
        <v>10</v>
      </c>
    </row>
    <row r="61" spans="1:8" s="305" customFormat="1" ht="14.25" x14ac:dyDescent="0.45">
      <c r="A61" s="320">
        <v>310</v>
      </c>
      <c r="B61" s="321" t="s">
        <v>214</v>
      </c>
      <c r="H61" s="305">
        <v>11</v>
      </c>
    </row>
    <row r="62" spans="1:8" s="305" customFormat="1" ht="14.25" x14ac:dyDescent="0.45">
      <c r="A62" s="320" t="s">
        <v>215</v>
      </c>
      <c r="B62" s="321" t="s">
        <v>216</v>
      </c>
      <c r="H62" s="305">
        <v>12</v>
      </c>
    </row>
    <row r="63" spans="1:8" s="305" customFormat="1" ht="14.25" x14ac:dyDescent="0.45">
      <c r="A63" s="320" t="s">
        <v>217</v>
      </c>
      <c r="B63" s="321" t="s">
        <v>218</v>
      </c>
      <c r="H63" s="305">
        <v>13</v>
      </c>
    </row>
    <row r="64" spans="1:8" s="305" customFormat="1" ht="14.25" x14ac:dyDescent="0.45">
      <c r="A64" s="320" t="s">
        <v>219</v>
      </c>
      <c r="B64" s="321" t="s">
        <v>220</v>
      </c>
      <c r="H64" s="305">
        <v>14</v>
      </c>
    </row>
    <row r="65" spans="1:8" s="305" customFormat="1" ht="14.25" x14ac:dyDescent="0.45">
      <c r="A65" s="320" t="s">
        <v>221</v>
      </c>
      <c r="B65" s="321" t="s">
        <v>222</v>
      </c>
      <c r="H65" s="305">
        <v>15</v>
      </c>
    </row>
    <row r="66" spans="1:8" s="305" customFormat="1" ht="14.25" x14ac:dyDescent="0.45">
      <c r="A66" s="320" t="s">
        <v>223</v>
      </c>
      <c r="B66" s="321" t="s">
        <v>224</v>
      </c>
      <c r="C66" s="322"/>
      <c r="D66" s="322"/>
      <c r="E66" s="322"/>
      <c r="F66" s="322"/>
      <c r="G66" s="322"/>
      <c r="H66" s="305">
        <v>16</v>
      </c>
    </row>
    <row r="67" spans="1:8" ht="14.25" x14ac:dyDescent="0.45">
      <c r="A67" s="320" t="s">
        <v>225</v>
      </c>
      <c r="B67" s="321" t="s">
        <v>226</v>
      </c>
      <c r="H67" s="305">
        <v>17</v>
      </c>
    </row>
    <row r="68" spans="1:8" ht="14.25" x14ac:dyDescent="0.45">
      <c r="A68" s="320" t="s">
        <v>227</v>
      </c>
      <c r="B68" s="321" t="s">
        <v>93</v>
      </c>
      <c r="H68" s="305">
        <v>18</v>
      </c>
    </row>
    <row r="69" spans="1:8" ht="14.25" x14ac:dyDescent="0.45">
      <c r="A69" s="320" t="s">
        <v>228</v>
      </c>
      <c r="B69" s="321" t="s">
        <v>229</v>
      </c>
      <c r="H69" s="305">
        <v>19</v>
      </c>
    </row>
    <row r="70" spans="1:8" ht="14.25" x14ac:dyDescent="0.45">
      <c r="A70" s="320" t="s">
        <v>230</v>
      </c>
      <c r="B70" s="321" t="s">
        <v>231</v>
      </c>
      <c r="H70" s="305">
        <v>20</v>
      </c>
    </row>
    <row r="71" spans="1:8" ht="13.15" x14ac:dyDescent="0.4">
      <c r="H71" s="305">
        <v>21</v>
      </c>
    </row>
    <row r="72" spans="1:8" ht="13.15" x14ac:dyDescent="0.4">
      <c r="H72" s="305">
        <v>22</v>
      </c>
    </row>
    <row r="73" spans="1:8" ht="13.15" x14ac:dyDescent="0.4">
      <c r="H73" s="305">
        <v>23</v>
      </c>
    </row>
    <row r="74" spans="1:8" ht="13.15" x14ac:dyDescent="0.4">
      <c r="H74" s="305">
        <v>24</v>
      </c>
    </row>
    <row r="75" spans="1:8" ht="13.15" x14ac:dyDescent="0.4">
      <c r="H75" s="305">
        <v>25</v>
      </c>
    </row>
    <row r="77" spans="1:8" x14ac:dyDescent="0.35">
      <c r="B77" s="322" t="s">
        <v>165</v>
      </c>
    </row>
    <row r="78" spans="1:8" x14ac:dyDescent="0.35">
      <c r="B78" s="322" t="s">
        <v>232</v>
      </c>
    </row>
    <row r="81" spans="2:2" x14ac:dyDescent="0.35">
      <c r="B81" s="322" t="s">
        <v>170</v>
      </c>
    </row>
    <row r="82" spans="2:2" x14ac:dyDescent="0.35">
      <c r="B82" s="322" t="s">
        <v>18</v>
      </c>
    </row>
    <row r="85" spans="2:2" x14ac:dyDescent="0.35">
      <c r="B85" s="322" t="s">
        <v>168</v>
      </c>
    </row>
    <row r="86" spans="2:2" x14ac:dyDescent="0.35">
      <c r="B86" s="322" t="s">
        <v>233</v>
      </c>
    </row>
  </sheetData>
  <mergeCells count="30">
    <mergeCell ref="A1:H1"/>
    <mergeCell ref="B2:E2"/>
    <mergeCell ref="F2:G2"/>
    <mergeCell ref="B3:H3"/>
    <mergeCell ref="B4:E4"/>
    <mergeCell ref="G4:H6"/>
    <mergeCell ref="B5:E5"/>
    <mergeCell ref="B6:E6"/>
    <mergeCell ref="A33:B33"/>
    <mergeCell ref="B7:H7"/>
    <mergeCell ref="B8:H8"/>
    <mergeCell ref="E10:G12"/>
    <mergeCell ref="A15:B15"/>
    <mergeCell ref="A26:B26"/>
    <mergeCell ref="A27:B27"/>
    <mergeCell ref="A28:B28"/>
    <mergeCell ref="A29:B29"/>
    <mergeCell ref="A30:B30"/>
    <mergeCell ref="A31:B31"/>
    <mergeCell ref="A32:B32"/>
    <mergeCell ref="D13:H13"/>
    <mergeCell ref="A44:C44"/>
    <mergeCell ref="A36:C36"/>
    <mergeCell ref="B37:D37"/>
    <mergeCell ref="A38:C38"/>
    <mergeCell ref="A39:C39"/>
    <mergeCell ref="A40:C40"/>
    <mergeCell ref="A41:C41"/>
    <mergeCell ref="A42:C42"/>
    <mergeCell ref="A43:C43"/>
  </mergeCells>
  <dataValidations count="7">
    <dataValidation type="list" allowBlank="1" showInputMessage="1" showErrorMessage="1" errorTitle="Invalid Entry" error="Choose Yes or No" promptTitle="Is this a Carryforward?" prompt="Choose Yes or No" sqref="H10 C12">
      <formula1>$B$85:$B$86</formula1>
    </dataValidation>
    <dataValidation type="list" allowBlank="1" showInputMessage="1" showErrorMessage="1" sqref="H2">
      <formula1>$H$51:$H$75</formula1>
    </dataValidation>
    <dataValidation type="list" allowBlank="1" showInputMessage="1" showErrorMessage="1" errorTitle="Invalid Choice" error="Choose One-Tiime or On-Going" promptTitle="Expenditure Type" prompt="Choose which type of expenditure this is." sqref="C10">
      <formula1>$B$77:$B$78</formula1>
    </dataValidation>
    <dataValidation type="list" allowBlank="1" showInputMessage="1" showErrorMessage="1" sqref="G4:H6">
      <formula1>$B$51:$B$70</formula1>
    </dataValidation>
    <dataValidation type="textLength" operator="lessThan" allowBlank="1" showInputMessage="1" showErrorMessage="1" error="Too many characters" promptTitle="Input Limit" prompt="Limit the Description to 340 characters [with spaces], or about 65 words." sqref="B3">
      <formula1>340</formula1>
    </dataValidation>
    <dataValidation type="list" allowBlank="1" showInputMessage="1" showErrorMessage="1" errorTitle="Invalid Entry" error="Choose Yes or No" promptTitle="Is this a Carry Forward?" prompt="Choose Yes or No" sqref="H11:H12">
      <formula1>Carryforward</formula1>
    </dataValidation>
    <dataValidation type="list" allowBlank="1" showInputMessage="1" showErrorMessage="1" errorTitle="Invalid Choice" error="Choose Operating or Capital" promptTitle="Expenditure Nature" prompt="Is the expenditure Operating or Capital?" sqref="C11">
      <formula1>$B$81:$B$82</formula1>
    </dataValidation>
  </dataValidations>
  <hyperlinks>
    <hyperlink ref="J6" location="'Budget Calculator'!A39" display="Return to Budget Calculator"/>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6"/>
  <sheetViews>
    <sheetView workbookViewId="0">
      <selection activeCell="J6" sqref="J6"/>
    </sheetView>
  </sheetViews>
  <sheetFormatPr defaultColWidth="10.3984375" defaultRowHeight="11.65" x14ac:dyDescent="0.35"/>
  <cols>
    <col min="1" max="1" width="33.3984375" style="322" customWidth="1"/>
    <col min="2" max="2" width="10.1328125" style="322" customWidth="1"/>
    <col min="3" max="3" width="12.59765625" style="322" customWidth="1"/>
    <col min="4" max="8" width="9" style="322" customWidth="1"/>
    <col min="9" max="9" width="7" style="322" customWidth="1"/>
    <col min="10" max="16384" width="10.3984375" style="322"/>
  </cols>
  <sheetData>
    <row r="1" spans="1:17" s="288" customFormat="1" ht="17.649999999999999" x14ac:dyDescent="0.5">
      <c r="A1" s="487" t="s">
        <v>150</v>
      </c>
      <c r="B1" s="488"/>
      <c r="C1" s="488"/>
      <c r="D1" s="488"/>
      <c r="E1" s="488"/>
      <c r="F1" s="488"/>
      <c r="G1" s="488"/>
      <c r="H1" s="489"/>
    </row>
    <row r="2" spans="1:17" s="288" customFormat="1" ht="24.75" customHeight="1" x14ac:dyDescent="0.5">
      <c r="A2" s="289" t="s">
        <v>151</v>
      </c>
      <c r="B2" s="490" t="s">
        <v>274</v>
      </c>
      <c r="C2" s="491"/>
      <c r="D2" s="491"/>
      <c r="E2" s="492"/>
      <c r="F2" s="493" t="s">
        <v>153</v>
      </c>
      <c r="G2" s="494"/>
      <c r="H2" s="290">
        <v>3</v>
      </c>
    </row>
    <row r="3" spans="1:17" s="292" customFormat="1" ht="57" customHeight="1" x14ac:dyDescent="0.45">
      <c r="A3" s="291" t="s">
        <v>154</v>
      </c>
      <c r="B3" s="495" t="s">
        <v>272</v>
      </c>
      <c r="C3" s="496"/>
      <c r="D3" s="496"/>
      <c r="E3" s="496"/>
      <c r="F3" s="496"/>
      <c r="G3" s="496"/>
      <c r="H3" s="497"/>
    </row>
    <row r="4" spans="1:17" s="292" customFormat="1" ht="15.4" x14ac:dyDescent="0.45">
      <c r="A4" s="293" t="s">
        <v>155</v>
      </c>
      <c r="B4" s="498" t="s">
        <v>262</v>
      </c>
      <c r="C4" s="499"/>
      <c r="D4" s="499"/>
      <c r="E4" s="500"/>
      <c r="F4" s="294"/>
      <c r="G4" s="501" t="s">
        <v>156</v>
      </c>
      <c r="H4" s="502"/>
    </row>
    <row r="5" spans="1:17" s="292" customFormat="1" ht="15.75" customHeight="1" x14ac:dyDescent="0.45">
      <c r="A5" s="293" t="s">
        <v>157</v>
      </c>
      <c r="B5" s="498" t="s">
        <v>149</v>
      </c>
      <c r="C5" s="499"/>
      <c r="D5" s="499"/>
      <c r="E5" s="500"/>
      <c r="F5" s="295" t="s">
        <v>159</v>
      </c>
      <c r="G5" s="503"/>
      <c r="H5" s="504"/>
    </row>
    <row r="6" spans="1:17" s="292" customFormat="1" ht="15.4" x14ac:dyDescent="0.45">
      <c r="A6" s="293" t="s">
        <v>160</v>
      </c>
      <c r="B6" s="498" t="s">
        <v>263</v>
      </c>
      <c r="C6" s="499"/>
      <c r="D6" s="499"/>
      <c r="E6" s="500"/>
      <c r="F6" s="294"/>
      <c r="G6" s="505"/>
      <c r="H6" s="506"/>
      <c r="J6" s="324" t="s">
        <v>236</v>
      </c>
    </row>
    <row r="7" spans="1:17" s="292" customFormat="1" ht="15.4" x14ac:dyDescent="0.45">
      <c r="A7" s="296" t="s">
        <v>162</v>
      </c>
      <c r="B7" s="498" t="s">
        <v>132</v>
      </c>
      <c r="C7" s="499"/>
      <c r="D7" s="499"/>
      <c r="E7" s="499"/>
      <c r="F7" s="499"/>
      <c r="G7" s="499"/>
      <c r="H7" s="500"/>
    </row>
    <row r="8" spans="1:17" s="292" customFormat="1" ht="15.4" x14ac:dyDescent="0.45">
      <c r="A8" s="296" t="s">
        <v>163</v>
      </c>
      <c r="B8" s="498" t="s">
        <v>273</v>
      </c>
      <c r="C8" s="499"/>
      <c r="D8" s="499"/>
      <c r="E8" s="499"/>
      <c r="F8" s="499"/>
      <c r="G8" s="499"/>
      <c r="H8" s="500"/>
    </row>
    <row r="9" spans="1:17" s="292" customFormat="1" ht="15.75" customHeight="1" x14ac:dyDescent="0.45">
      <c r="A9" s="297"/>
      <c r="B9" s="297"/>
      <c r="C9" s="294"/>
      <c r="D9" s="294"/>
      <c r="E9" s="294"/>
      <c r="F9" s="294"/>
      <c r="G9" s="294"/>
      <c r="H9" s="294"/>
    </row>
    <row r="10" spans="1:17" s="292" customFormat="1" ht="14.25" customHeight="1" x14ac:dyDescent="0.45">
      <c r="A10" s="298" t="s">
        <v>164</v>
      </c>
      <c r="B10" s="298"/>
      <c r="C10" s="299" t="s">
        <v>165</v>
      </c>
      <c r="D10" s="294"/>
      <c r="E10" s="509" t="s">
        <v>167</v>
      </c>
      <c r="F10" s="509"/>
      <c r="G10" s="509"/>
      <c r="H10" s="300" t="s">
        <v>233</v>
      </c>
    </row>
    <row r="11" spans="1:17" s="292" customFormat="1" ht="15.75" customHeight="1" x14ac:dyDescent="0.45">
      <c r="A11" s="301" t="s">
        <v>169</v>
      </c>
      <c r="B11" s="298"/>
      <c r="C11" s="299" t="s">
        <v>170</v>
      </c>
      <c r="D11" s="294"/>
      <c r="E11" s="509"/>
      <c r="F11" s="509"/>
      <c r="G11" s="509"/>
      <c r="H11" s="302"/>
    </row>
    <row r="12" spans="1:17" s="292" customFormat="1" ht="15.4" x14ac:dyDescent="0.45">
      <c r="A12" s="301" t="s">
        <v>171</v>
      </c>
      <c r="C12" s="300" t="s">
        <v>233</v>
      </c>
      <c r="D12" s="294"/>
      <c r="E12" s="509"/>
      <c r="F12" s="509"/>
      <c r="G12" s="509"/>
      <c r="H12" s="302"/>
    </row>
    <row r="13" spans="1:17" s="305" customFormat="1" ht="15.4" x14ac:dyDescent="0.45">
      <c r="A13" s="301"/>
      <c r="B13" s="298"/>
      <c r="C13" s="303"/>
      <c r="D13" s="513" t="s">
        <v>301</v>
      </c>
      <c r="E13" s="514"/>
      <c r="F13" s="514"/>
      <c r="G13" s="514"/>
      <c r="H13" s="515"/>
      <c r="I13" s="304"/>
      <c r="Q13" s="292"/>
    </row>
    <row r="14" spans="1:17" s="305" customFormat="1" ht="25.5" x14ac:dyDescent="0.45">
      <c r="A14" s="306" t="s">
        <v>172</v>
      </c>
      <c r="B14" s="318"/>
      <c r="C14" s="308" t="s">
        <v>173</v>
      </c>
      <c r="D14" s="309">
        <v>2023</v>
      </c>
      <c r="E14" s="309">
        <f>D14+1</f>
        <v>2024</v>
      </c>
      <c r="F14" s="309">
        <f>E14+1</f>
        <v>2025</v>
      </c>
      <c r="G14" s="309">
        <f>F14+1</f>
        <v>2026</v>
      </c>
      <c r="H14" s="309">
        <f>G14+1</f>
        <v>2027</v>
      </c>
      <c r="I14" s="304"/>
      <c r="Q14" s="292"/>
    </row>
    <row r="15" spans="1:17" s="305" customFormat="1" ht="14.25" x14ac:dyDescent="0.45">
      <c r="A15" s="507" t="s">
        <v>174</v>
      </c>
      <c r="B15" s="508"/>
      <c r="C15" s="350">
        <v>0</v>
      </c>
      <c r="D15" s="310">
        <v>0</v>
      </c>
      <c r="E15" s="310">
        <f>IF($C$10="On-Going",D15,0)</f>
        <v>0</v>
      </c>
      <c r="F15" s="310">
        <f t="shared" ref="F15:H33" si="0">IF($C$10="On-Going",E15,0)</f>
        <v>0</v>
      </c>
      <c r="G15" s="310">
        <f t="shared" si="0"/>
        <v>0</v>
      </c>
      <c r="H15" s="310">
        <f t="shared" si="0"/>
        <v>0</v>
      </c>
      <c r="I15" s="304"/>
      <c r="Q15" s="292"/>
    </row>
    <row r="16" spans="1:17" s="305" customFormat="1" ht="14.25" x14ac:dyDescent="0.45">
      <c r="A16" s="351" t="s">
        <v>175</v>
      </c>
      <c r="B16" s="352"/>
      <c r="C16" s="350">
        <v>0</v>
      </c>
      <c r="D16" s="310">
        <v>0</v>
      </c>
      <c r="E16" s="310">
        <f t="shared" ref="E16:E33" si="1">IF($C$10="On-Going",D16,0)</f>
        <v>0</v>
      </c>
      <c r="F16" s="310">
        <f t="shared" si="0"/>
        <v>0</v>
      </c>
      <c r="G16" s="310">
        <f t="shared" si="0"/>
        <v>0</v>
      </c>
      <c r="H16" s="310">
        <f t="shared" si="0"/>
        <v>0</v>
      </c>
      <c r="I16" s="304"/>
      <c r="Q16" s="292"/>
    </row>
    <row r="17" spans="1:17" s="305" customFormat="1" ht="14.25" x14ac:dyDescent="0.45">
      <c r="A17" s="351" t="s">
        <v>176</v>
      </c>
      <c r="B17" s="352"/>
      <c r="C17" s="350">
        <v>0</v>
      </c>
      <c r="D17" s="310">
        <v>0</v>
      </c>
      <c r="E17" s="310">
        <f t="shared" si="1"/>
        <v>0</v>
      </c>
      <c r="F17" s="310">
        <f t="shared" si="0"/>
        <v>0</v>
      </c>
      <c r="G17" s="310">
        <f t="shared" si="0"/>
        <v>0</v>
      </c>
      <c r="H17" s="310">
        <f t="shared" si="0"/>
        <v>0</v>
      </c>
      <c r="I17" s="304"/>
      <c r="Q17" s="292"/>
    </row>
    <row r="18" spans="1:17" s="305" customFormat="1" ht="14.25" x14ac:dyDescent="0.45">
      <c r="A18" s="351" t="s">
        <v>177</v>
      </c>
      <c r="B18" s="352"/>
      <c r="C18" s="350">
        <v>0</v>
      </c>
      <c r="D18" s="310">
        <v>0</v>
      </c>
      <c r="E18" s="310">
        <f t="shared" si="1"/>
        <v>0</v>
      </c>
      <c r="F18" s="310">
        <f t="shared" si="0"/>
        <v>0</v>
      </c>
      <c r="G18" s="310">
        <f t="shared" si="0"/>
        <v>0</v>
      </c>
      <c r="H18" s="310">
        <f t="shared" si="0"/>
        <v>0</v>
      </c>
      <c r="I18" s="304"/>
      <c r="Q18" s="292"/>
    </row>
    <row r="19" spans="1:17" s="305" customFormat="1" ht="14.25" x14ac:dyDescent="0.45">
      <c r="A19" s="351" t="s">
        <v>178</v>
      </c>
      <c r="B19" s="352"/>
      <c r="C19" s="350">
        <v>0</v>
      </c>
      <c r="D19" s="310">
        <v>0</v>
      </c>
      <c r="E19" s="310">
        <v>0</v>
      </c>
      <c r="F19" s="310">
        <f t="shared" si="0"/>
        <v>0</v>
      </c>
      <c r="G19" s="310">
        <f t="shared" si="0"/>
        <v>0</v>
      </c>
      <c r="H19" s="310">
        <f t="shared" si="0"/>
        <v>0</v>
      </c>
      <c r="I19" s="304"/>
      <c r="Q19" s="292"/>
    </row>
    <row r="20" spans="1:17" s="305" customFormat="1" ht="13.15" x14ac:dyDescent="0.4">
      <c r="A20" s="351" t="s">
        <v>179</v>
      </c>
      <c r="B20" s="352"/>
      <c r="C20" s="350">
        <v>0</v>
      </c>
      <c r="D20" s="310">
        <v>0</v>
      </c>
      <c r="E20" s="310">
        <f t="shared" si="1"/>
        <v>0</v>
      </c>
      <c r="F20" s="310">
        <f t="shared" si="0"/>
        <v>0</v>
      </c>
      <c r="G20" s="310">
        <f t="shared" si="0"/>
        <v>0</v>
      </c>
      <c r="H20" s="310">
        <f t="shared" si="0"/>
        <v>0</v>
      </c>
      <c r="I20" s="304"/>
    </row>
    <row r="21" spans="1:17" s="305" customFormat="1" ht="13.15" x14ac:dyDescent="0.4">
      <c r="A21" s="351" t="s">
        <v>180</v>
      </c>
      <c r="B21" s="352"/>
      <c r="C21" s="350">
        <v>2000</v>
      </c>
      <c r="D21" s="310">
        <v>10000</v>
      </c>
      <c r="E21" s="310">
        <f t="shared" si="1"/>
        <v>10000</v>
      </c>
      <c r="F21" s="310">
        <f t="shared" si="0"/>
        <v>10000</v>
      </c>
      <c r="G21" s="310">
        <f t="shared" si="0"/>
        <v>10000</v>
      </c>
      <c r="H21" s="310">
        <f t="shared" si="0"/>
        <v>10000</v>
      </c>
      <c r="I21" s="304"/>
    </row>
    <row r="22" spans="1:17" s="305" customFormat="1" ht="13.15" x14ac:dyDescent="0.4">
      <c r="A22" s="351" t="s">
        <v>181</v>
      </c>
      <c r="B22" s="352"/>
      <c r="C22" s="350">
        <v>0</v>
      </c>
      <c r="D22" s="310">
        <v>0</v>
      </c>
      <c r="E22" s="310">
        <f t="shared" si="1"/>
        <v>0</v>
      </c>
      <c r="F22" s="310">
        <f t="shared" si="0"/>
        <v>0</v>
      </c>
      <c r="G22" s="310">
        <f t="shared" si="0"/>
        <v>0</v>
      </c>
      <c r="H22" s="310">
        <f t="shared" si="0"/>
        <v>0</v>
      </c>
      <c r="I22" s="304"/>
    </row>
    <row r="23" spans="1:17" s="305" customFormat="1" ht="13.15" x14ac:dyDescent="0.4">
      <c r="A23" s="351" t="s">
        <v>182</v>
      </c>
      <c r="B23" s="352"/>
      <c r="C23" s="350">
        <v>0</v>
      </c>
      <c r="D23" s="310">
        <v>0</v>
      </c>
      <c r="E23" s="310">
        <f t="shared" si="1"/>
        <v>0</v>
      </c>
      <c r="F23" s="310">
        <f t="shared" si="0"/>
        <v>0</v>
      </c>
      <c r="G23" s="310">
        <f t="shared" si="0"/>
        <v>0</v>
      </c>
      <c r="H23" s="310">
        <f t="shared" si="0"/>
        <v>0</v>
      </c>
      <c r="I23" s="304"/>
    </row>
    <row r="24" spans="1:17" s="305" customFormat="1" ht="13.15" x14ac:dyDescent="0.4">
      <c r="A24" s="351" t="s">
        <v>183</v>
      </c>
      <c r="B24" s="352"/>
      <c r="C24" s="350">
        <v>0</v>
      </c>
      <c r="D24" s="310">
        <v>0</v>
      </c>
      <c r="E24" s="310">
        <f t="shared" si="1"/>
        <v>0</v>
      </c>
      <c r="F24" s="310">
        <f t="shared" si="0"/>
        <v>0</v>
      </c>
      <c r="G24" s="310">
        <f t="shared" si="0"/>
        <v>0</v>
      </c>
      <c r="H24" s="310">
        <f t="shared" si="0"/>
        <v>0</v>
      </c>
      <c r="I24" s="304"/>
    </row>
    <row r="25" spans="1:17" s="305" customFormat="1" ht="13.15" x14ac:dyDescent="0.4">
      <c r="A25" s="351" t="s">
        <v>184</v>
      </c>
      <c r="B25" s="352"/>
      <c r="C25" s="350">
        <v>0</v>
      </c>
      <c r="D25" s="310">
        <v>0</v>
      </c>
      <c r="E25" s="310">
        <f t="shared" si="1"/>
        <v>0</v>
      </c>
      <c r="F25" s="310">
        <f t="shared" si="0"/>
        <v>0</v>
      </c>
      <c r="G25" s="310">
        <f t="shared" si="0"/>
        <v>0</v>
      </c>
      <c r="H25" s="310">
        <f t="shared" si="0"/>
        <v>0</v>
      </c>
    </row>
    <row r="26" spans="1:17" s="305" customFormat="1" ht="13.15" x14ac:dyDescent="0.4">
      <c r="A26" s="507" t="s">
        <v>185</v>
      </c>
      <c r="B26" s="508"/>
      <c r="C26" s="350">
        <v>0</v>
      </c>
      <c r="D26" s="310">
        <v>0</v>
      </c>
      <c r="E26" s="310">
        <f t="shared" si="1"/>
        <v>0</v>
      </c>
      <c r="F26" s="310">
        <f t="shared" si="0"/>
        <v>0</v>
      </c>
      <c r="G26" s="310">
        <f t="shared" si="0"/>
        <v>0</v>
      </c>
      <c r="H26" s="310">
        <f t="shared" si="0"/>
        <v>0</v>
      </c>
    </row>
    <row r="27" spans="1:17" s="305" customFormat="1" ht="13.15" x14ac:dyDescent="0.4">
      <c r="A27" s="507" t="s">
        <v>186</v>
      </c>
      <c r="B27" s="508"/>
      <c r="C27" s="350">
        <v>0</v>
      </c>
      <c r="D27" s="310">
        <v>0</v>
      </c>
      <c r="E27" s="310">
        <f t="shared" si="1"/>
        <v>0</v>
      </c>
      <c r="F27" s="310">
        <f t="shared" si="0"/>
        <v>0</v>
      </c>
      <c r="G27" s="310">
        <f t="shared" si="0"/>
        <v>0</v>
      </c>
      <c r="H27" s="310">
        <f t="shared" si="0"/>
        <v>0</v>
      </c>
    </row>
    <row r="28" spans="1:17" s="305" customFormat="1" ht="13.15" x14ac:dyDescent="0.4">
      <c r="A28" s="507" t="s">
        <v>187</v>
      </c>
      <c r="B28" s="508"/>
      <c r="C28" s="350">
        <v>0</v>
      </c>
      <c r="D28" s="310">
        <v>0</v>
      </c>
      <c r="E28" s="310">
        <f t="shared" si="1"/>
        <v>0</v>
      </c>
      <c r="F28" s="310">
        <f t="shared" si="0"/>
        <v>0</v>
      </c>
      <c r="G28" s="310">
        <f t="shared" si="0"/>
        <v>0</v>
      </c>
      <c r="H28" s="310">
        <f t="shared" si="0"/>
        <v>0</v>
      </c>
    </row>
    <row r="29" spans="1:17" s="305" customFormat="1" ht="13.15" x14ac:dyDescent="0.4">
      <c r="A29" s="507" t="s">
        <v>188</v>
      </c>
      <c r="B29" s="508"/>
      <c r="C29" s="350">
        <v>0</v>
      </c>
      <c r="D29" s="310">
        <v>0</v>
      </c>
      <c r="E29" s="310">
        <f t="shared" si="1"/>
        <v>0</v>
      </c>
      <c r="F29" s="310">
        <f t="shared" si="0"/>
        <v>0</v>
      </c>
      <c r="G29" s="310">
        <f t="shared" si="0"/>
        <v>0</v>
      </c>
      <c r="H29" s="310">
        <f t="shared" si="0"/>
        <v>0</v>
      </c>
    </row>
    <row r="30" spans="1:17" s="305" customFormat="1" ht="13.15" x14ac:dyDescent="0.4">
      <c r="A30" s="507" t="s">
        <v>189</v>
      </c>
      <c r="B30" s="508"/>
      <c r="C30" s="350">
        <v>0</v>
      </c>
      <c r="D30" s="310">
        <v>0</v>
      </c>
      <c r="E30" s="310">
        <v>0</v>
      </c>
      <c r="F30" s="310">
        <f t="shared" si="0"/>
        <v>0</v>
      </c>
      <c r="G30" s="310">
        <f t="shared" si="0"/>
        <v>0</v>
      </c>
      <c r="H30" s="310">
        <f t="shared" si="0"/>
        <v>0</v>
      </c>
    </row>
    <row r="31" spans="1:17" s="305" customFormat="1" ht="13.15" x14ac:dyDescent="0.4">
      <c r="A31" s="507" t="s">
        <v>190</v>
      </c>
      <c r="B31" s="508"/>
      <c r="C31" s="350">
        <v>0</v>
      </c>
      <c r="D31" s="310">
        <v>0</v>
      </c>
      <c r="E31" s="310">
        <f t="shared" si="1"/>
        <v>0</v>
      </c>
      <c r="F31" s="310">
        <f t="shared" si="0"/>
        <v>0</v>
      </c>
      <c r="G31" s="310">
        <f t="shared" si="0"/>
        <v>0</v>
      </c>
      <c r="H31" s="310">
        <f t="shared" si="0"/>
        <v>0</v>
      </c>
    </row>
    <row r="32" spans="1:17" s="305" customFormat="1" ht="13.15" x14ac:dyDescent="0.4">
      <c r="A32" s="507" t="s">
        <v>191</v>
      </c>
      <c r="B32" s="508"/>
      <c r="C32" s="350">
        <v>0</v>
      </c>
      <c r="D32" s="310">
        <v>0</v>
      </c>
      <c r="E32" s="310">
        <f t="shared" si="1"/>
        <v>0</v>
      </c>
      <c r="F32" s="310">
        <f t="shared" si="0"/>
        <v>0</v>
      </c>
      <c r="G32" s="310">
        <f t="shared" si="0"/>
        <v>0</v>
      </c>
      <c r="H32" s="310">
        <f t="shared" si="0"/>
        <v>0</v>
      </c>
    </row>
    <row r="33" spans="1:8" s="305" customFormat="1" ht="13.15" x14ac:dyDescent="0.4">
      <c r="A33" s="507" t="s">
        <v>192</v>
      </c>
      <c r="B33" s="508"/>
      <c r="C33" s="350">
        <v>0</v>
      </c>
      <c r="D33" s="310">
        <v>0</v>
      </c>
      <c r="E33" s="310">
        <f t="shared" si="1"/>
        <v>0</v>
      </c>
      <c r="F33" s="310">
        <f t="shared" si="0"/>
        <v>0</v>
      </c>
      <c r="G33" s="310">
        <f t="shared" si="0"/>
        <v>0</v>
      </c>
      <c r="H33" s="310">
        <f t="shared" si="0"/>
        <v>0</v>
      </c>
    </row>
    <row r="34" spans="1:8" s="305" customFormat="1" ht="13.15" x14ac:dyDescent="0.4">
      <c r="A34" s="311" t="s">
        <v>193</v>
      </c>
      <c r="B34" s="312"/>
      <c r="C34" s="313"/>
      <c r="D34" s="313">
        <f>SUM(D15:D33)</f>
        <v>10000</v>
      </c>
      <c r="E34" s="313">
        <f>SUM(E15:E33)</f>
        <v>10000</v>
      </c>
      <c r="F34" s="313">
        <f>SUM(F15:F33)</f>
        <v>10000</v>
      </c>
      <c r="G34" s="313">
        <f>SUM(G15:G33)</f>
        <v>10000</v>
      </c>
      <c r="H34" s="313">
        <f>SUM(H15:H33)</f>
        <v>10000</v>
      </c>
    </row>
    <row r="35" spans="1:8" s="305" customFormat="1" ht="13.15" x14ac:dyDescent="0.4">
      <c r="A35" s="314"/>
      <c r="B35" s="314"/>
      <c r="C35" s="315"/>
      <c r="D35" s="315"/>
      <c r="E35" s="315"/>
      <c r="F35" s="315"/>
      <c r="G35" s="315"/>
      <c r="H35" s="315"/>
    </row>
    <row r="36" spans="1:8" s="305" customFormat="1" ht="13.15" x14ac:dyDescent="0.4">
      <c r="A36" s="516" t="s">
        <v>304</v>
      </c>
      <c r="B36" s="516"/>
      <c r="C36" s="516"/>
      <c r="D36" s="313">
        <f>D34</f>
        <v>10000</v>
      </c>
      <c r="E36" s="313">
        <f>E34</f>
        <v>10000</v>
      </c>
      <c r="F36" s="313">
        <f>F34</f>
        <v>10000</v>
      </c>
      <c r="G36" s="313">
        <f>G34</f>
        <v>10000</v>
      </c>
      <c r="H36" s="313">
        <f>H34</f>
        <v>10000</v>
      </c>
    </row>
    <row r="37" spans="1:8" s="305" customFormat="1" ht="13.15" x14ac:dyDescent="0.4">
      <c r="A37" s="316"/>
      <c r="B37" s="539"/>
      <c r="C37" s="539"/>
      <c r="D37" s="539"/>
      <c r="E37" s="317"/>
      <c r="F37" s="317"/>
      <c r="G37" s="317"/>
      <c r="H37" s="317"/>
    </row>
    <row r="38" spans="1:8" s="305" customFormat="1" ht="12.75" customHeight="1" x14ac:dyDescent="0.4">
      <c r="A38" s="484" t="s">
        <v>302</v>
      </c>
      <c r="B38" s="485"/>
      <c r="C38" s="486"/>
      <c r="D38" s="309">
        <f>D14</f>
        <v>2023</v>
      </c>
      <c r="E38" s="309">
        <f>D38+1</f>
        <v>2024</v>
      </c>
      <c r="F38" s="309">
        <f>E38+1</f>
        <v>2025</v>
      </c>
      <c r="G38" s="309">
        <f>F38+1</f>
        <v>2026</v>
      </c>
      <c r="H38" s="309">
        <f>G38+1</f>
        <v>2027</v>
      </c>
    </row>
    <row r="39" spans="1:8" s="305" customFormat="1" ht="13.15" x14ac:dyDescent="0.4">
      <c r="A39" s="510" t="s">
        <v>194</v>
      </c>
      <c r="B39" s="511"/>
      <c r="C39" s="512"/>
      <c r="D39" s="310">
        <f>D36</f>
        <v>10000</v>
      </c>
      <c r="E39" s="310">
        <f>E36</f>
        <v>10000</v>
      </c>
      <c r="F39" s="310">
        <f>F36</f>
        <v>10000</v>
      </c>
      <c r="G39" s="310">
        <f>G36</f>
        <v>10000</v>
      </c>
      <c r="H39" s="310">
        <f>H36</f>
        <v>10000</v>
      </c>
    </row>
    <row r="40" spans="1:8" s="305" customFormat="1" ht="13.15" x14ac:dyDescent="0.4">
      <c r="A40" s="510" t="s">
        <v>195</v>
      </c>
      <c r="B40" s="511"/>
      <c r="C40" s="512"/>
      <c r="D40" s="310">
        <v>0</v>
      </c>
      <c r="E40" s="310">
        <v>0</v>
      </c>
      <c r="F40" s="310">
        <v>0</v>
      </c>
      <c r="G40" s="310">
        <v>0</v>
      </c>
      <c r="H40" s="310">
        <v>0</v>
      </c>
    </row>
    <row r="41" spans="1:8" s="305" customFormat="1" ht="13.15" x14ac:dyDescent="0.4">
      <c r="A41" s="510" t="s">
        <v>196</v>
      </c>
      <c r="B41" s="511"/>
      <c r="C41" s="512"/>
      <c r="D41" s="310">
        <v>0</v>
      </c>
      <c r="E41" s="310">
        <v>0</v>
      </c>
      <c r="F41" s="310">
        <v>0</v>
      </c>
      <c r="G41" s="310">
        <v>0</v>
      </c>
      <c r="H41" s="310">
        <v>0</v>
      </c>
    </row>
    <row r="42" spans="1:8" s="305" customFormat="1" ht="13.15" x14ac:dyDescent="0.4">
      <c r="A42" s="510" t="s">
        <v>197</v>
      </c>
      <c r="B42" s="511"/>
      <c r="C42" s="512"/>
      <c r="D42" s="310">
        <v>0</v>
      </c>
      <c r="E42" s="310">
        <v>0</v>
      </c>
      <c r="F42" s="310">
        <v>0</v>
      </c>
      <c r="G42" s="310">
        <v>0</v>
      </c>
      <c r="H42" s="310">
        <v>0</v>
      </c>
    </row>
    <row r="43" spans="1:8" s="305" customFormat="1" ht="13.15" x14ac:dyDescent="0.4">
      <c r="A43" s="510" t="s">
        <v>198</v>
      </c>
      <c r="B43" s="511"/>
      <c r="C43" s="512"/>
      <c r="D43" s="310">
        <v>0</v>
      </c>
      <c r="E43" s="310">
        <v>0</v>
      </c>
      <c r="F43" s="310">
        <v>0</v>
      </c>
      <c r="G43" s="310">
        <v>0</v>
      </c>
      <c r="H43" s="310">
        <v>0</v>
      </c>
    </row>
    <row r="44" spans="1:8" s="305" customFormat="1" ht="13.15" x14ac:dyDescent="0.4">
      <c r="A44" s="484" t="s">
        <v>6</v>
      </c>
      <c r="B44" s="485"/>
      <c r="C44" s="486"/>
      <c r="D44" s="319">
        <f>IF(SUM(D39:D43)=D34,SUM(D39:D43),"Error")</f>
        <v>10000</v>
      </c>
      <c r="E44" s="319">
        <f>IF(SUM(E39:E43)=E34,SUM(E39:E43),"Error")</f>
        <v>10000</v>
      </c>
      <c r="F44" s="319">
        <f>IF(SUM(F39:F43)=F34,SUM(F39:F43),"Error")</f>
        <v>10000</v>
      </c>
      <c r="G44" s="319">
        <f>IF(SUM(G39:G43)=G34,SUM(G39:G43),"Error")</f>
        <v>10000</v>
      </c>
      <c r="H44" s="319">
        <f>IF(SUM(H39:H43)=H34,SUM(H39:H43),"Error")</f>
        <v>10000</v>
      </c>
    </row>
    <row r="45" spans="1:8" s="305" customFormat="1" ht="13.15" x14ac:dyDescent="0.4"/>
    <row r="46" spans="1:8" s="305" customFormat="1" ht="13.15" x14ac:dyDescent="0.4"/>
    <row r="47" spans="1:8" s="305" customFormat="1" ht="13.15" x14ac:dyDescent="0.4"/>
    <row r="48" spans="1:8" s="305" customFormat="1" ht="13.15" x14ac:dyDescent="0.4"/>
    <row r="49" spans="1:8" s="305" customFormat="1" ht="13.15" x14ac:dyDescent="0.4"/>
    <row r="50" spans="1:8" s="305" customFormat="1" ht="13.15" x14ac:dyDescent="0.4"/>
    <row r="51" spans="1:8" s="305" customFormat="1" ht="14.25" x14ac:dyDescent="0.45">
      <c r="A51" s="320" t="s">
        <v>97</v>
      </c>
      <c r="B51" s="321" t="s">
        <v>156</v>
      </c>
      <c r="H51" s="305">
        <v>1</v>
      </c>
    </row>
    <row r="52" spans="1:8" s="305" customFormat="1" ht="14.25" x14ac:dyDescent="0.45">
      <c r="A52" s="320" t="s">
        <v>199</v>
      </c>
      <c r="B52" s="321" t="s">
        <v>200</v>
      </c>
      <c r="H52" s="305">
        <v>2</v>
      </c>
    </row>
    <row r="53" spans="1:8" s="305" customFormat="1" ht="14.25" x14ac:dyDescent="0.45">
      <c r="A53" s="320" t="s">
        <v>201</v>
      </c>
      <c r="B53" s="321" t="s">
        <v>202</v>
      </c>
      <c r="H53" s="305">
        <v>3</v>
      </c>
    </row>
    <row r="54" spans="1:8" s="305" customFormat="1" ht="14.25" x14ac:dyDescent="0.45">
      <c r="A54" s="320" t="s">
        <v>203</v>
      </c>
      <c r="B54" s="321" t="s">
        <v>204</v>
      </c>
      <c r="H54" s="305">
        <v>4</v>
      </c>
    </row>
    <row r="55" spans="1:8" s="305" customFormat="1" ht="14.25" x14ac:dyDescent="0.45">
      <c r="A55" s="320" t="s">
        <v>205</v>
      </c>
      <c r="B55" s="321" t="s">
        <v>206</v>
      </c>
      <c r="H55" s="305">
        <v>5</v>
      </c>
    </row>
    <row r="56" spans="1:8" s="305" customFormat="1" ht="14.25" x14ac:dyDescent="0.45">
      <c r="A56" s="320" t="s">
        <v>207</v>
      </c>
      <c r="B56" s="321" t="s">
        <v>208</v>
      </c>
      <c r="H56" s="305">
        <v>6</v>
      </c>
    </row>
    <row r="57" spans="1:8" s="305" customFormat="1" ht="14.25" x14ac:dyDescent="0.45">
      <c r="A57" s="320">
        <v>130</v>
      </c>
      <c r="B57" s="321" t="s">
        <v>209</v>
      </c>
      <c r="H57" s="305">
        <v>7</v>
      </c>
    </row>
    <row r="58" spans="1:8" s="305" customFormat="1" ht="14.25" x14ac:dyDescent="0.45">
      <c r="A58" s="320" t="s">
        <v>210</v>
      </c>
      <c r="B58" s="321" t="s">
        <v>211</v>
      </c>
      <c r="H58" s="305">
        <v>8</v>
      </c>
    </row>
    <row r="59" spans="1:8" s="305" customFormat="1" ht="14.25" x14ac:dyDescent="0.45">
      <c r="A59" s="320" t="s">
        <v>212</v>
      </c>
      <c r="B59" s="321" t="s">
        <v>24</v>
      </c>
      <c r="H59" s="305">
        <v>9</v>
      </c>
    </row>
    <row r="60" spans="1:8" s="305" customFormat="1" ht="14.25" x14ac:dyDescent="0.45">
      <c r="A60" s="320">
        <v>305</v>
      </c>
      <c r="B60" s="321" t="s">
        <v>213</v>
      </c>
      <c r="H60" s="305">
        <v>10</v>
      </c>
    </row>
    <row r="61" spans="1:8" s="305" customFormat="1" ht="14.25" x14ac:dyDescent="0.45">
      <c r="A61" s="320">
        <v>310</v>
      </c>
      <c r="B61" s="321" t="s">
        <v>214</v>
      </c>
      <c r="H61" s="305">
        <v>11</v>
      </c>
    </row>
    <row r="62" spans="1:8" s="305" customFormat="1" ht="14.25" x14ac:dyDescent="0.45">
      <c r="A62" s="320" t="s">
        <v>215</v>
      </c>
      <c r="B62" s="321" t="s">
        <v>216</v>
      </c>
      <c r="H62" s="305">
        <v>12</v>
      </c>
    </row>
    <row r="63" spans="1:8" s="305" customFormat="1" ht="14.25" x14ac:dyDescent="0.45">
      <c r="A63" s="320" t="s">
        <v>217</v>
      </c>
      <c r="B63" s="321" t="s">
        <v>218</v>
      </c>
      <c r="H63" s="305">
        <v>13</v>
      </c>
    </row>
    <row r="64" spans="1:8" s="305" customFormat="1" ht="14.25" x14ac:dyDescent="0.45">
      <c r="A64" s="320" t="s">
        <v>219</v>
      </c>
      <c r="B64" s="321" t="s">
        <v>220</v>
      </c>
      <c r="H64" s="305">
        <v>14</v>
      </c>
    </row>
    <row r="65" spans="1:8" s="305" customFormat="1" ht="14.25" x14ac:dyDescent="0.45">
      <c r="A65" s="320" t="s">
        <v>221</v>
      </c>
      <c r="B65" s="321" t="s">
        <v>222</v>
      </c>
      <c r="H65" s="305">
        <v>15</v>
      </c>
    </row>
    <row r="66" spans="1:8" s="305" customFormat="1" ht="14.25" x14ac:dyDescent="0.45">
      <c r="A66" s="320" t="s">
        <v>223</v>
      </c>
      <c r="B66" s="321" t="s">
        <v>224</v>
      </c>
      <c r="C66" s="322"/>
      <c r="D66" s="322"/>
      <c r="E66" s="322"/>
      <c r="F66" s="322"/>
      <c r="G66" s="322"/>
      <c r="H66" s="305">
        <v>16</v>
      </c>
    </row>
    <row r="67" spans="1:8" ht="14.25" x14ac:dyDescent="0.45">
      <c r="A67" s="320" t="s">
        <v>225</v>
      </c>
      <c r="B67" s="321" t="s">
        <v>226</v>
      </c>
      <c r="H67" s="305">
        <v>17</v>
      </c>
    </row>
    <row r="68" spans="1:8" ht="14.25" x14ac:dyDescent="0.45">
      <c r="A68" s="320" t="s">
        <v>227</v>
      </c>
      <c r="B68" s="321" t="s">
        <v>93</v>
      </c>
      <c r="H68" s="305">
        <v>18</v>
      </c>
    </row>
    <row r="69" spans="1:8" ht="14.25" x14ac:dyDescent="0.45">
      <c r="A69" s="320" t="s">
        <v>228</v>
      </c>
      <c r="B69" s="321" t="s">
        <v>229</v>
      </c>
      <c r="H69" s="305">
        <v>19</v>
      </c>
    </row>
    <row r="70" spans="1:8" ht="14.25" x14ac:dyDescent="0.45">
      <c r="A70" s="320" t="s">
        <v>230</v>
      </c>
      <c r="B70" s="321" t="s">
        <v>231</v>
      </c>
      <c r="H70" s="305">
        <v>20</v>
      </c>
    </row>
    <row r="71" spans="1:8" ht="13.15" x14ac:dyDescent="0.4">
      <c r="H71" s="305">
        <v>21</v>
      </c>
    </row>
    <row r="72" spans="1:8" ht="13.15" x14ac:dyDescent="0.4">
      <c r="H72" s="305">
        <v>22</v>
      </c>
    </row>
    <row r="73" spans="1:8" ht="13.15" x14ac:dyDescent="0.4">
      <c r="H73" s="305">
        <v>23</v>
      </c>
    </row>
    <row r="74" spans="1:8" ht="13.15" x14ac:dyDescent="0.4">
      <c r="H74" s="305">
        <v>24</v>
      </c>
    </row>
    <row r="75" spans="1:8" ht="13.15" x14ac:dyDescent="0.4">
      <c r="H75" s="305">
        <v>25</v>
      </c>
    </row>
    <row r="77" spans="1:8" x14ac:dyDescent="0.35">
      <c r="B77" s="322" t="s">
        <v>165</v>
      </c>
    </row>
    <row r="78" spans="1:8" x14ac:dyDescent="0.35">
      <c r="B78" s="322" t="s">
        <v>232</v>
      </c>
    </row>
    <row r="81" spans="2:2" x14ac:dyDescent="0.35">
      <c r="B81" s="322" t="s">
        <v>170</v>
      </c>
    </row>
    <row r="82" spans="2:2" x14ac:dyDescent="0.35">
      <c r="B82" s="322" t="s">
        <v>18</v>
      </c>
    </row>
    <row r="85" spans="2:2" x14ac:dyDescent="0.35">
      <c r="B85" s="322" t="s">
        <v>168</v>
      </c>
    </row>
    <row r="86" spans="2:2" x14ac:dyDescent="0.35">
      <c r="B86" s="322" t="s">
        <v>233</v>
      </c>
    </row>
  </sheetData>
  <mergeCells count="30">
    <mergeCell ref="A1:H1"/>
    <mergeCell ref="B2:E2"/>
    <mergeCell ref="F2:G2"/>
    <mergeCell ref="B3:H3"/>
    <mergeCell ref="B4:E4"/>
    <mergeCell ref="G4:H6"/>
    <mergeCell ref="B5:E5"/>
    <mergeCell ref="B6:E6"/>
    <mergeCell ref="A33:B33"/>
    <mergeCell ref="B7:H7"/>
    <mergeCell ref="B8:H8"/>
    <mergeCell ref="E10:G12"/>
    <mergeCell ref="A15:B15"/>
    <mergeCell ref="A26:B26"/>
    <mergeCell ref="A27:B27"/>
    <mergeCell ref="A28:B28"/>
    <mergeCell ref="A29:B29"/>
    <mergeCell ref="A30:B30"/>
    <mergeCell ref="A31:B31"/>
    <mergeCell ref="A32:B32"/>
    <mergeCell ref="D13:H13"/>
    <mergeCell ref="A44:C44"/>
    <mergeCell ref="A36:C36"/>
    <mergeCell ref="B37:D37"/>
    <mergeCell ref="A38:C38"/>
    <mergeCell ref="A39:C39"/>
    <mergeCell ref="A40:C40"/>
    <mergeCell ref="A41:C41"/>
    <mergeCell ref="A42:C42"/>
    <mergeCell ref="A43:C43"/>
  </mergeCells>
  <dataValidations count="7">
    <dataValidation type="list" allowBlank="1" showInputMessage="1" showErrorMessage="1" errorTitle="Invalid Entry" error="Choose Yes or No" promptTitle="Is this a Carryforward?" prompt="Choose Yes or No" sqref="H10 C12">
      <formula1>$B$85:$B$86</formula1>
    </dataValidation>
    <dataValidation type="list" allowBlank="1" showInputMessage="1" showErrorMessage="1" sqref="H2">
      <formula1>$H$51:$H$75</formula1>
    </dataValidation>
    <dataValidation type="list" allowBlank="1" showInputMessage="1" showErrorMessage="1" errorTitle="Invalid Choice" error="Choose One-Tiime or On-Going" promptTitle="Expenditure Type" prompt="Choose which type of expenditure this is." sqref="C10">
      <formula1>$B$77:$B$78</formula1>
    </dataValidation>
    <dataValidation type="list" allowBlank="1" showInputMessage="1" showErrorMessage="1" sqref="G4:H6">
      <formula1>$B$51:$B$70</formula1>
    </dataValidation>
    <dataValidation type="textLength" operator="lessThan" allowBlank="1" showInputMessage="1" showErrorMessage="1" error="Too many characters" promptTitle="Input Limit" prompt="Limit the Description to 340 characters [with spaces], or about 65 words." sqref="B3">
      <formula1>340</formula1>
    </dataValidation>
    <dataValidation type="list" allowBlank="1" showInputMessage="1" showErrorMessage="1" errorTitle="Invalid Entry" error="Choose Yes or No" promptTitle="Is this a Carry Forward?" prompt="Choose Yes or No" sqref="H11:H12">
      <formula1>Carryforward</formula1>
    </dataValidation>
    <dataValidation type="list" allowBlank="1" showInputMessage="1" showErrorMessage="1" errorTitle="Invalid Choice" error="Choose Operating or Capital" promptTitle="Expenditure Nature" prompt="Is the expenditure Operating or Capital?" sqref="C11">
      <formula1>$B$81:$B$82</formula1>
    </dataValidation>
  </dataValidations>
  <hyperlinks>
    <hyperlink ref="J6" location="'Budget Calculator'!A41" display="Return to Budget Calculator"/>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3"/>
  <sheetViews>
    <sheetView workbookViewId="0">
      <selection activeCell="I4" sqref="I4"/>
    </sheetView>
  </sheetViews>
  <sheetFormatPr defaultColWidth="10.3984375" defaultRowHeight="11.65" x14ac:dyDescent="0.35"/>
  <cols>
    <col min="1" max="1" width="33.3984375" style="322" customWidth="1"/>
    <col min="2" max="2" width="14" style="322" customWidth="1"/>
    <col min="3" max="3" width="14.1328125" style="322" bestFit="1" customWidth="1"/>
    <col min="4" max="8" width="10" style="322" customWidth="1"/>
    <col min="9" max="9" width="31.59765625" style="322" customWidth="1"/>
    <col min="10" max="16384" width="10.3984375" style="322"/>
  </cols>
  <sheetData>
    <row r="1" spans="1:9" s="288" customFormat="1" ht="17.649999999999999" x14ac:dyDescent="0.5">
      <c r="A1" s="487" t="s">
        <v>275</v>
      </c>
      <c r="B1" s="488"/>
      <c r="C1" s="488"/>
      <c r="D1" s="488"/>
      <c r="E1" s="488"/>
      <c r="F1" s="488"/>
      <c r="G1" s="488"/>
      <c r="H1" s="489"/>
    </row>
    <row r="2" spans="1:9" s="288" customFormat="1" ht="24.75" customHeight="1" x14ac:dyDescent="0.5">
      <c r="A2" s="289" t="s">
        <v>276</v>
      </c>
      <c r="B2" s="490" t="s">
        <v>277</v>
      </c>
      <c r="C2" s="491"/>
      <c r="D2" s="491"/>
      <c r="E2" s="492"/>
      <c r="F2" s="493" t="s">
        <v>153</v>
      </c>
      <c r="G2" s="494"/>
      <c r="H2" s="335">
        <v>1</v>
      </c>
    </row>
    <row r="3" spans="1:9" s="292" customFormat="1" ht="57" customHeight="1" x14ac:dyDescent="0.45">
      <c r="A3" s="291" t="s">
        <v>154</v>
      </c>
      <c r="B3" s="495" t="s">
        <v>326</v>
      </c>
      <c r="C3" s="496"/>
      <c r="D3" s="496"/>
      <c r="E3" s="496"/>
      <c r="F3" s="496"/>
      <c r="G3" s="496"/>
      <c r="H3" s="497"/>
    </row>
    <row r="4" spans="1:9" s="292" customFormat="1" ht="15.4" x14ac:dyDescent="0.45">
      <c r="A4" s="293" t="s">
        <v>155</v>
      </c>
      <c r="B4" s="498" t="s">
        <v>142</v>
      </c>
      <c r="C4" s="499"/>
      <c r="D4" s="499"/>
      <c r="E4" s="500"/>
      <c r="F4" s="294"/>
      <c r="G4" s="501" t="s">
        <v>231</v>
      </c>
      <c r="H4" s="502"/>
      <c r="I4" s="324" t="s">
        <v>236</v>
      </c>
    </row>
    <row r="5" spans="1:9" s="292" customFormat="1" ht="15.75" customHeight="1" x14ac:dyDescent="0.45">
      <c r="A5" s="293" t="s">
        <v>157</v>
      </c>
      <c r="B5" s="498" t="s">
        <v>94</v>
      </c>
      <c r="C5" s="499"/>
      <c r="D5" s="499"/>
      <c r="E5" s="500"/>
      <c r="F5" s="295" t="s">
        <v>159</v>
      </c>
      <c r="G5" s="503"/>
      <c r="H5" s="504"/>
    </row>
    <row r="6" spans="1:9" s="292" customFormat="1" ht="15.4" x14ac:dyDescent="0.45">
      <c r="A6" s="293" t="s">
        <v>160</v>
      </c>
      <c r="B6" s="498" t="s">
        <v>278</v>
      </c>
      <c r="C6" s="499"/>
      <c r="D6" s="499"/>
      <c r="E6" s="500"/>
      <c r="F6" s="294"/>
      <c r="G6" s="505"/>
      <c r="H6" s="506"/>
    </row>
    <row r="7" spans="1:9" s="292" customFormat="1" ht="15.4" x14ac:dyDescent="0.45">
      <c r="A7" s="296" t="s">
        <v>162</v>
      </c>
      <c r="B7" s="498" t="s">
        <v>343</v>
      </c>
      <c r="C7" s="499"/>
      <c r="D7" s="499"/>
      <c r="E7" s="499"/>
      <c r="F7" s="499"/>
      <c r="G7" s="499"/>
      <c r="H7" s="500"/>
    </row>
    <row r="8" spans="1:9" s="292" customFormat="1" ht="15.4" x14ac:dyDescent="0.45">
      <c r="A8" s="296" t="s">
        <v>163</v>
      </c>
      <c r="B8" s="498" t="s">
        <v>279</v>
      </c>
      <c r="C8" s="499"/>
      <c r="D8" s="499"/>
      <c r="E8" s="499"/>
      <c r="F8" s="499"/>
      <c r="G8" s="499"/>
      <c r="H8" s="500"/>
    </row>
    <row r="9" spans="1:9" s="292" customFormat="1" ht="15.75" customHeight="1" x14ac:dyDescent="0.45">
      <c r="A9" s="297"/>
      <c r="B9" s="297"/>
      <c r="C9" s="294"/>
      <c r="D9" s="294"/>
      <c r="E9" s="294"/>
      <c r="F9" s="294"/>
      <c r="G9" s="294"/>
      <c r="H9" s="294"/>
    </row>
    <row r="10" spans="1:9" s="292" customFormat="1" ht="14.25" customHeight="1" x14ac:dyDescent="0.45">
      <c r="A10" s="298" t="s">
        <v>164</v>
      </c>
      <c r="B10" s="298"/>
      <c r="C10" s="299" t="s">
        <v>280</v>
      </c>
      <c r="D10" s="294"/>
      <c r="E10" s="509" t="s">
        <v>167</v>
      </c>
      <c r="F10" s="509"/>
      <c r="G10" s="509"/>
      <c r="H10" s="300"/>
    </row>
    <row r="11" spans="1:9" s="292" customFormat="1" ht="33" customHeight="1" x14ac:dyDescent="0.45">
      <c r="A11" s="336" t="s">
        <v>281</v>
      </c>
      <c r="C11" s="337" t="s">
        <v>168</v>
      </c>
      <c r="D11" s="298"/>
      <c r="E11" s="509"/>
      <c r="F11" s="509"/>
      <c r="G11" s="509"/>
      <c r="H11" s="302"/>
    </row>
    <row r="12" spans="1:9" s="305" customFormat="1" ht="15.4" x14ac:dyDescent="0.45">
      <c r="A12" s="301"/>
      <c r="B12" s="298"/>
      <c r="C12" s="303"/>
      <c r="D12" s="513" t="s">
        <v>301</v>
      </c>
      <c r="E12" s="514"/>
      <c r="F12" s="514"/>
      <c r="G12" s="514"/>
      <c r="H12" s="515"/>
      <c r="I12" s="304"/>
    </row>
    <row r="13" spans="1:9" s="305" customFormat="1" ht="25.5" x14ac:dyDescent="0.45">
      <c r="A13" s="306" t="s">
        <v>172</v>
      </c>
      <c r="B13" s="318"/>
      <c r="C13" s="308" t="s">
        <v>173</v>
      </c>
      <c r="D13" s="309">
        <v>2023</v>
      </c>
      <c r="E13" s="309">
        <f>D13+1</f>
        <v>2024</v>
      </c>
      <c r="F13" s="309">
        <f>E13+1</f>
        <v>2025</v>
      </c>
      <c r="G13" s="309">
        <f>F13+1</f>
        <v>2026</v>
      </c>
      <c r="H13" s="309">
        <f>G13+1</f>
        <v>2027</v>
      </c>
      <c r="I13" s="304"/>
    </row>
    <row r="14" spans="1:9" s="305" customFormat="1" ht="13.15" x14ac:dyDescent="0.4">
      <c r="A14" s="507" t="s">
        <v>282</v>
      </c>
      <c r="B14" s="508"/>
      <c r="C14" s="350">
        <v>0</v>
      </c>
      <c r="D14" s="310">
        <v>0</v>
      </c>
      <c r="E14" s="310">
        <v>0</v>
      </c>
      <c r="F14" s="310">
        <v>0</v>
      </c>
      <c r="G14" s="310">
        <v>0</v>
      </c>
      <c r="H14" s="310">
        <v>0</v>
      </c>
      <c r="I14" s="304"/>
    </row>
    <row r="15" spans="1:9" s="305" customFormat="1" ht="13.15" x14ac:dyDescent="0.4">
      <c r="A15" s="507" t="s">
        <v>283</v>
      </c>
      <c r="B15" s="508"/>
      <c r="C15" s="350">
        <v>0</v>
      </c>
      <c r="D15" s="310">
        <v>0</v>
      </c>
      <c r="E15" s="310">
        <f t="shared" ref="E15:H21" si="0">IF($C$10="On-Going",D15,0)</f>
        <v>0</v>
      </c>
      <c r="F15" s="310">
        <f t="shared" si="0"/>
        <v>0</v>
      </c>
      <c r="G15" s="310">
        <f t="shared" si="0"/>
        <v>0</v>
      </c>
      <c r="H15" s="310">
        <f t="shared" si="0"/>
        <v>0</v>
      </c>
      <c r="I15" s="304"/>
    </row>
    <row r="16" spans="1:9" s="305" customFormat="1" ht="13.15" x14ac:dyDescent="0.4">
      <c r="A16" s="507" t="s">
        <v>174</v>
      </c>
      <c r="B16" s="508"/>
      <c r="C16" s="350">
        <v>0</v>
      </c>
      <c r="D16" s="310">
        <v>0</v>
      </c>
      <c r="E16" s="310">
        <f t="shared" ref="E16:E21" si="1">IF($C$10="On-Going",D16,0)</f>
        <v>0</v>
      </c>
      <c r="F16" s="310">
        <f t="shared" si="0"/>
        <v>0</v>
      </c>
      <c r="G16" s="310">
        <f t="shared" si="0"/>
        <v>0</v>
      </c>
      <c r="H16" s="310">
        <f t="shared" si="0"/>
        <v>0</v>
      </c>
      <c r="I16" s="304"/>
    </row>
    <row r="17" spans="1:9" s="305" customFormat="1" ht="13.15" x14ac:dyDescent="0.4">
      <c r="A17" s="351" t="s">
        <v>178</v>
      </c>
      <c r="B17" s="352"/>
      <c r="C17" s="350">
        <v>0</v>
      </c>
      <c r="D17" s="310">
        <v>0</v>
      </c>
      <c r="E17" s="310">
        <f t="shared" si="1"/>
        <v>0</v>
      </c>
      <c r="F17" s="310">
        <f t="shared" si="0"/>
        <v>0</v>
      </c>
      <c r="G17" s="310">
        <f t="shared" si="0"/>
        <v>0</v>
      </c>
      <c r="H17" s="310">
        <f t="shared" si="0"/>
        <v>0</v>
      </c>
      <c r="I17" s="304"/>
    </row>
    <row r="18" spans="1:9" s="305" customFormat="1" ht="13.15" x14ac:dyDescent="0.4">
      <c r="A18" s="351" t="s">
        <v>179</v>
      </c>
      <c r="B18" s="352"/>
      <c r="C18" s="350">
        <v>0</v>
      </c>
      <c r="D18" s="310">
        <v>0</v>
      </c>
      <c r="E18" s="310">
        <f t="shared" si="1"/>
        <v>0</v>
      </c>
      <c r="F18" s="310">
        <f t="shared" si="0"/>
        <v>0</v>
      </c>
      <c r="G18" s="310">
        <f t="shared" si="0"/>
        <v>0</v>
      </c>
      <c r="H18" s="310">
        <f t="shared" si="0"/>
        <v>0</v>
      </c>
      <c r="I18" s="304"/>
    </row>
    <row r="19" spans="1:9" s="305" customFormat="1" ht="13.15" x14ac:dyDescent="0.4">
      <c r="A19" s="351" t="s">
        <v>180</v>
      </c>
      <c r="B19" s="352"/>
      <c r="C19" s="350">
        <v>0</v>
      </c>
      <c r="D19" s="310">
        <v>0</v>
      </c>
      <c r="E19" s="310">
        <f t="shared" si="1"/>
        <v>0</v>
      </c>
      <c r="F19" s="310">
        <f t="shared" si="0"/>
        <v>0</v>
      </c>
      <c r="G19" s="310">
        <f t="shared" si="0"/>
        <v>0</v>
      </c>
      <c r="H19" s="310">
        <f t="shared" si="0"/>
        <v>0</v>
      </c>
      <c r="I19" s="304"/>
    </row>
    <row r="20" spans="1:9" s="305" customFormat="1" ht="13.15" x14ac:dyDescent="0.4">
      <c r="A20" s="351" t="s">
        <v>284</v>
      </c>
      <c r="B20" s="352"/>
      <c r="C20" s="350">
        <v>0</v>
      </c>
      <c r="D20" s="310">
        <v>0</v>
      </c>
      <c r="E20" s="310">
        <f t="shared" si="1"/>
        <v>0</v>
      </c>
      <c r="F20" s="310">
        <f t="shared" si="0"/>
        <v>0</v>
      </c>
      <c r="G20" s="310">
        <f t="shared" si="0"/>
        <v>0</v>
      </c>
      <c r="H20" s="310">
        <f t="shared" si="0"/>
        <v>0</v>
      </c>
      <c r="I20" s="304"/>
    </row>
    <row r="21" spans="1:9" s="305" customFormat="1" ht="13.15" x14ac:dyDescent="0.4">
      <c r="A21" s="507" t="s">
        <v>187</v>
      </c>
      <c r="B21" s="508"/>
      <c r="C21" s="350">
        <v>0</v>
      </c>
      <c r="D21" s="310">
        <v>0</v>
      </c>
      <c r="E21" s="310">
        <f t="shared" si="1"/>
        <v>0</v>
      </c>
      <c r="F21" s="310">
        <f t="shared" si="0"/>
        <v>0</v>
      </c>
      <c r="G21" s="310">
        <f t="shared" si="0"/>
        <v>0</v>
      </c>
      <c r="H21" s="310">
        <f t="shared" si="0"/>
        <v>0</v>
      </c>
    </row>
    <row r="22" spans="1:9" s="305" customFormat="1" ht="13.15" x14ac:dyDescent="0.4">
      <c r="A22" s="507" t="s">
        <v>285</v>
      </c>
      <c r="B22" s="508"/>
      <c r="C22" s="350">
        <v>0</v>
      </c>
      <c r="D22" s="310">
        <v>7299.8161454008941</v>
      </c>
      <c r="E22" s="310">
        <v>13950.388639234059</v>
      </c>
      <c r="F22" s="310">
        <v>13950.388639234059</v>
      </c>
      <c r="G22" s="310">
        <v>13950.388639234059</v>
      </c>
      <c r="H22" s="310">
        <v>13950.388639234059</v>
      </c>
    </row>
    <row r="23" spans="1:9" s="305" customFormat="1" ht="13.15" x14ac:dyDescent="0.4">
      <c r="A23" s="507" t="s">
        <v>318</v>
      </c>
      <c r="B23" s="508"/>
      <c r="C23" s="350">
        <v>0</v>
      </c>
      <c r="D23" s="310">
        <v>90650</v>
      </c>
      <c r="E23" s="310">
        <v>141060</v>
      </c>
      <c r="F23" s="310">
        <v>0</v>
      </c>
      <c r="G23" s="310">
        <v>0</v>
      </c>
      <c r="H23" s="310">
        <v>0</v>
      </c>
    </row>
    <row r="24" spans="1:9" s="305" customFormat="1" ht="13.15" x14ac:dyDescent="0.4">
      <c r="A24" s="311" t="s">
        <v>193</v>
      </c>
      <c r="B24" s="312"/>
      <c r="C24" s="313"/>
      <c r="D24" s="313">
        <f>SUM(D14:D23)</f>
        <v>97949.816145400895</v>
      </c>
      <c r="E24" s="313">
        <f>SUM(E14:E23)</f>
        <v>155010.38863923406</v>
      </c>
      <c r="F24" s="313">
        <f>SUM(F14:F23)</f>
        <v>13950.388639234059</v>
      </c>
      <c r="G24" s="313">
        <f>SUM(G14:G23)</f>
        <v>13950.388639234059</v>
      </c>
      <c r="H24" s="313">
        <f>SUM(H14:H23)</f>
        <v>13950.388639234059</v>
      </c>
    </row>
    <row r="25" spans="1:9" s="305" customFormat="1" ht="13.15" x14ac:dyDescent="0.4">
      <c r="A25" s="314"/>
      <c r="B25" s="314"/>
      <c r="C25" s="315"/>
      <c r="D25" s="315"/>
      <c r="E25" s="315"/>
      <c r="F25" s="315"/>
      <c r="G25" s="315"/>
      <c r="H25" s="315"/>
    </row>
    <row r="26" spans="1:9" s="305" customFormat="1" ht="13.15" x14ac:dyDescent="0.4">
      <c r="A26" s="516" t="s">
        <v>304</v>
      </c>
      <c r="B26" s="516"/>
      <c r="C26" s="516"/>
      <c r="D26" s="313">
        <f>$C$24+D24</f>
        <v>97949.816145400895</v>
      </c>
      <c r="E26" s="313">
        <f>$C$24+E24</f>
        <v>155010.38863923406</v>
      </c>
      <c r="F26" s="313">
        <f>$C$24+F24</f>
        <v>13950.388639234059</v>
      </c>
      <c r="G26" s="313">
        <f>$C$24+G24</f>
        <v>13950.388639234059</v>
      </c>
      <c r="H26" s="313">
        <f>$C$24+H24</f>
        <v>13950.388639234059</v>
      </c>
    </row>
    <row r="27" spans="1:9" s="305" customFormat="1" ht="13.15" x14ac:dyDescent="0.4">
      <c r="A27" s="316"/>
      <c r="B27" s="539"/>
      <c r="C27" s="539"/>
      <c r="D27" s="539"/>
      <c r="E27" s="317"/>
      <c r="F27" s="317"/>
      <c r="G27" s="317"/>
      <c r="H27" s="317"/>
    </row>
    <row r="28" spans="1:9" s="305" customFormat="1" ht="12.75" customHeight="1" x14ac:dyDescent="0.4">
      <c r="A28" s="484" t="s">
        <v>302</v>
      </c>
      <c r="B28" s="485"/>
      <c r="C28" s="486"/>
      <c r="D28" s="309">
        <f>D13</f>
        <v>2023</v>
      </c>
      <c r="E28" s="309">
        <f>D28+1</f>
        <v>2024</v>
      </c>
      <c r="F28" s="309">
        <f>E28+1</f>
        <v>2025</v>
      </c>
      <c r="G28" s="309">
        <f>F28+1</f>
        <v>2026</v>
      </c>
      <c r="H28" s="309">
        <f>G28+1</f>
        <v>2027</v>
      </c>
    </row>
    <row r="29" spans="1:9" s="305" customFormat="1" ht="13.15" x14ac:dyDescent="0.4">
      <c r="A29" s="510" t="s">
        <v>194</v>
      </c>
      <c r="B29" s="511"/>
      <c r="C29" s="512"/>
      <c r="D29" s="310">
        <f>D24</f>
        <v>97949.816145400895</v>
      </c>
      <c r="E29" s="310">
        <f>E24</f>
        <v>155010.38863923406</v>
      </c>
      <c r="F29" s="310">
        <f>F24</f>
        <v>13950.388639234059</v>
      </c>
      <c r="G29" s="310">
        <f>G24</f>
        <v>13950.388639234059</v>
      </c>
      <c r="H29" s="310">
        <f>H24</f>
        <v>13950.388639234059</v>
      </c>
    </row>
    <row r="30" spans="1:9" s="305" customFormat="1" ht="13.15" x14ac:dyDescent="0.4">
      <c r="A30" s="510" t="s">
        <v>308</v>
      </c>
      <c r="B30" s="511"/>
      <c r="C30" s="512"/>
      <c r="D30" s="310">
        <v>0</v>
      </c>
      <c r="E30" s="310">
        <v>0</v>
      </c>
      <c r="F30" s="310">
        <v>0</v>
      </c>
      <c r="G30" s="310">
        <v>0</v>
      </c>
      <c r="H30" s="310">
        <v>0</v>
      </c>
    </row>
    <row r="31" spans="1:9" s="305" customFormat="1" ht="13.15" x14ac:dyDescent="0.4">
      <c r="A31" s="510" t="s">
        <v>196</v>
      </c>
      <c r="B31" s="511"/>
      <c r="C31" s="512"/>
      <c r="D31" s="310">
        <v>0</v>
      </c>
      <c r="E31" s="310">
        <v>0</v>
      </c>
      <c r="F31" s="310">
        <v>0</v>
      </c>
      <c r="G31" s="310">
        <v>0</v>
      </c>
      <c r="H31" s="310">
        <v>0</v>
      </c>
    </row>
    <row r="32" spans="1:9" s="305" customFormat="1" ht="13.15" x14ac:dyDescent="0.4">
      <c r="A32" s="510" t="s">
        <v>197</v>
      </c>
      <c r="B32" s="511"/>
      <c r="C32" s="512"/>
      <c r="D32" s="310">
        <v>0</v>
      </c>
      <c r="E32" s="310">
        <v>0</v>
      </c>
      <c r="F32" s="310">
        <v>0</v>
      </c>
      <c r="G32" s="310">
        <v>0</v>
      </c>
      <c r="H32" s="310">
        <v>0</v>
      </c>
    </row>
    <row r="33" spans="1:8" s="305" customFormat="1" ht="13.15" x14ac:dyDescent="0.4">
      <c r="A33" s="510" t="s">
        <v>198</v>
      </c>
      <c r="B33" s="511"/>
      <c r="C33" s="512"/>
      <c r="D33" s="310">
        <v>0</v>
      </c>
      <c r="E33" s="310">
        <v>0</v>
      </c>
      <c r="F33" s="310">
        <v>0</v>
      </c>
      <c r="G33" s="310">
        <v>0</v>
      </c>
      <c r="H33" s="310">
        <v>0</v>
      </c>
    </row>
    <row r="34" spans="1:8" s="305" customFormat="1" ht="13.15" x14ac:dyDescent="0.4">
      <c r="A34" s="484" t="s">
        <v>6</v>
      </c>
      <c r="B34" s="485"/>
      <c r="C34" s="486"/>
      <c r="D34" s="319">
        <f>SUM(D29:D33)</f>
        <v>97949.816145400895</v>
      </c>
      <c r="E34" s="319">
        <f>SUM(E29:E33)</f>
        <v>155010.38863923406</v>
      </c>
      <c r="F34" s="319">
        <f>SUM(F29:F33)</f>
        <v>13950.388639234059</v>
      </c>
      <c r="G34" s="319">
        <f>SUM(G29:G33)</f>
        <v>13950.388639234059</v>
      </c>
      <c r="H34" s="319">
        <f>SUM(H29:H33)</f>
        <v>13950.388639234059</v>
      </c>
    </row>
    <row r="35" spans="1:8" s="305" customFormat="1" ht="13.15" x14ac:dyDescent="0.4"/>
    <row r="36" spans="1:8" s="305" customFormat="1" ht="13.15" x14ac:dyDescent="0.4"/>
    <row r="37" spans="1:8" s="305" customFormat="1" ht="13.15" x14ac:dyDescent="0.4">
      <c r="D37" s="348"/>
      <c r="E37" s="347"/>
    </row>
    <row r="38" spans="1:8" s="305" customFormat="1" ht="13.15" x14ac:dyDescent="0.4"/>
    <row r="39" spans="1:8" s="305" customFormat="1" ht="13.15" x14ac:dyDescent="0.4"/>
    <row r="40" spans="1:8" s="305" customFormat="1" ht="13.15" x14ac:dyDescent="0.4"/>
    <row r="41" spans="1:8" s="305" customFormat="1" ht="14.25" x14ac:dyDescent="0.45">
      <c r="A41" s="320" t="s">
        <v>97</v>
      </c>
      <c r="B41" s="321" t="s">
        <v>156</v>
      </c>
      <c r="H41" s="305">
        <v>1</v>
      </c>
    </row>
    <row r="42" spans="1:8" s="305" customFormat="1" ht="14.25" x14ac:dyDescent="0.45">
      <c r="A42" s="320" t="s">
        <v>199</v>
      </c>
      <c r="B42" s="321" t="s">
        <v>200</v>
      </c>
      <c r="H42" s="305">
        <v>2</v>
      </c>
    </row>
    <row r="43" spans="1:8" s="305" customFormat="1" ht="14.25" x14ac:dyDescent="0.45">
      <c r="A43" s="320" t="s">
        <v>201</v>
      </c>
      <c r="B43" s="321" t="s">
        <v>202</v>
      </c>
      <c r="H43" s="305">
        <v>3</v>
      </c>
    </row>
    <row r="44" spans="1:8" s="305" customFormat="1" ht="14.25" x14ac:dyDescent="0.45">
      <c r="A44" s="320" t="s">
        <v>203</v>
      </c>
      <c r="B44" s="321" t="s">
        <v>204</v>
      </c>
      <c r="H44" s="305">
        <v>4</v>
      </c>
    </row>
    <row r="45" spans="1:8" s="305" customFormat="1" ht="14.25" x14ac:dyDescent="0.45">
      <c r="A45" s="320" t="s">
        <v>205</v>
      </c>
      <c r="B45" s="321" t="s">
        <v>206</v>
      </c>
      <c r="H45" s="305">
        <v>5</v>
      </c>
    </row>
    <row r="46" spans="1:8" s="305" customFormat="1" ht="14.25" x14ac:dyDescent="0.45">
      <c r="A46" s="320" t="s">
        <v>207</v>
      </c>
      <c r="B46" s="321" t="s">
        <v>208</v>
      </c>
      <c r="H46" s="305">
        <v>6</v>
      </c>
    </row>
    <row r="47" spans="1:8" s="305" customFormat="1" ht="14.25" x14ac:dyDescent="0.45">
      <c r="A47" s="320">
        <v>130</v>
      </c>
      <c r="B47" s="321" t="s">
        <v>209</v>
      </c>
      <c r="H47" s="305">
        <v>7</v>
      </c>
    </row>
    <row r="48" spans="1:8" s="305" customFormat="1" ht="14.25" x14ac:dyDescent="0.45">
      <c r="A48" s="320" t="s">
        <v>210</v>
      </c>
      <c r="B48" s="321" t="s">
        <v>211</v>
      </c>
      <c r="H48" s="305">
        <v>8</v>
      </c>
    </row>
    <row r="49" spans="1:8" s="305" customFormat="1" ht="14.25" x14ac:dyDescent="0.45">
      <c r="A49" s="320" t="s">
        <v>212</v>
      </c>
      <c r="B49" s="321" t="s">
        <v>24</v>
      </c>
      <c r="H49" s="305">
        <v>9</v>
      </c>
    </row>
    <row r="50" spans="1:8" s="305" customFormat="1" ht="14.25" x14ac:dyDescent="0.45">
      <c r="A50" s="320">
        <v>305</v>
      </c>
      <c r="B50" s="321" t="s">
        <v>213</v>
      </c>
      <c r="H50" s="305">
        <v>10</v>
      </c>
    </row>
    <row r="51" spans="1:8" s="305" customFormat="1" ht="14.25" x14ac:dyDescent="0.45">
      <c r="A51" s="320">
        <v>310</v>
      </c>
      <c r="B51" s="321" t="s">
        <v>214</v>
      </c>
      <c r="H51" s="305">
        <v>11</v>
      </c>
    </row>
    <row r="52" spans="1:8" s="305" customFormat="1" ht="14.25" x14ac:dyDescent="0.45">
      <c r="A52" s="320" t="s">
        <v>215</v>
      </c>
      <c r="B52" s="321" t="s">
        <v>216</v>
      </c>
      <c r="H52" s="305">
        <v>12</v>
      </c>
    </row>
    <row r="53" spans="1:8" s="305" customFormat="1" ht="14.25" x14ac:dyDescent="0.45">
      <c r="A53" s="320" t="s">
        <v>217</v>
      </c>
      <c r="B53" s="321" t="s">
        <v>218</v>
      </c>
      <c r="H53" s="305">
        <v>13</v>
      </c>
    </row>
    <row r="54" spans="1:8" s="305" customFormat="1" ht="14.25" x14ac:dyDescent="0.45">
      <c r="A54" s="320" t="s">
        <v>219</v>
      </c>
      <c r="B54" s="321" t="s">
        <v>220</v>
      </c>
      <c r="H54" s="305">
        <v>14</v>
      </c>
    </row>
    <row r="55" spans="1:8" s="305" customFormat="1" ht="14.25" x14ac:dyDescent="0.45">
      <c r="A55" s="320" t="s">
        <v>221</v>
      </c>
      <c r="B55" s="321" t="s">
        <v>222</v>
      </c>
      <c r="H55" s="305">
        <v>15</v>
      </c>
    </row>
    <row r="56" spans="1:8" s="305" customFormat="1" ht="14.25" x14ac:dyDescent="0.45">
      <c r="A56" s="320" t="s">
        <v>223</v>
      </c>
      <c r="B56" s="321" t="s">
        <v>224</v>
      </c>
      <c r="C56" s="322"/>
      <c r="D56" s="322"/>
      <c r="E56" s="322"/>
      <c r="F56" s="322"/>
      <c r="G56" s="322"/>
      <c r="H56" s="305">
        <v>16</v>
      </c>
    </row>
    <row r="57" spans="1:8" ht="14.25" x14ac:dyDescent="0.45">
      <c r="A57" s="320" t="s">
        <v>225</v>
      </c>
      <c r="B57" s="321" t="s">
        <v>226</v>
      </c>
      <c r="H57" s="305">
        <v>17</v>
      </c>
    </row>
    <row r="58" spans="1:8" ht="14.25" x14ac:dyDescent="0.45">
      <c r="A58" s="320" t="s">
        <v>227</v>
      </c>
      <c r="B58" s="321" t="s">
        <v>93</v>
      </c>
      <c r="H58" s="305">
        <v>18</v>
      </c>
    </row>
    <row r="59" spans="1:8" ht="14.25" x14ac:dyDescent="0.45">
      <c r="A59" s="320" t="s">
        <v>228</v>
      </c>
      <c r="B59" s="321" t="s">
        <v>229</v>
      </c>
      <c r="H59" s="305">
        <v>19</v>
      </c>
    </row>
    <row r="60" spans="1:8" ht="14.25" x14ac:dyDescent="0.45">
      <c r="A60" s="320" t="s">
        <v>230</v>
      </c>
      <c r="B60" s="321" t="s">
        <v>231</v>
      </c>
      <c r="H60" s="305">
        <v>20</v>
      </c>
    </row>
    <row r="61" spans="1:8" ht="14.25" x14ac:dyDescent="0.45">
      <c r="B61" s="321"/>
    </row>
    <row r="62" spans="1:8" ht="14.25" x14ac:dyDescent="0.45">
      <c r="B62" s="321"/>
    </row>
    <row r="63" spans="1:8" ht="14.25" x14ac:dyDescent="0.45">
      <c r="B63" s="321"/>
    </row>
    <row r="64" spans="1:8" ht="14.25" x14ac:dyDescent="0.45">
      <c r="B64" s="321" t="s">
        <v>280</v>
      </c>
    </row>
    <row r="65" spans="2:2" ht="14.25" x14ac:dyDescent="0.45">
      <c r="B65" s="321" t="s">
        <v>286</v>
      </c>
    </row>
    <row r="66" spans="2:2" ht="14.25" x14ac:dyDescent="0.45">
      <c r="B66" s="321"/>
    </row>
    <row r="67" spans="2:2" ht="15.4" x14ac:dyDescent="0.45">
      <c r="B67" s="338" t="s">
        <v>233</v>
      </c>
    </row>
    <row r="68" spans="2:2" ht="15.4" x14ac:dyDescent="0.45">
      <c r="B68" s="339" t="s">
        <v>168</v>
      </c>
    </row>
    <row r="69" spans="2:2" ht="14.25" x14ac:dyDescent="0.45">
      <c r="B69" s="321"/>
    </row>
    <row r="70" spans="2:2" ht="14.25" x14ac:dyDescent="0.45">
      <c r="B70" s="321"/>
    </row>
    <row r="71" spans="2:2" ht="14.25" x14ac:dyDescent="0.45">
      <c r="B71" s="321"/>
    </row>
    <row r="72" spans="2:2" ht="14.25" x14ac:dyDescent="0.45">
      <c r="B72" s="321"/>
    </row>
    <row r="73" spans="2:2" ht="14.25" x14ac:dyDescent="0.45">
      <c r="B73" s="321"/>
    </row>
  </sheetData>
  <mergeCells count="27">
    <mergeCell ref="A1:H1"/>
    <mergeCell ref="B2:E2"/>
    <mergeCell ref="F2:G2"/>
    <mergeCell ref="B3:H3"/>
    <mergeCell ref="B4:E4"/>
    <mergeCell ref="G4:H6"/>
    <mergeCell ref="B5:E5"/>
    <mergeCell ref="B6:E6"/>
    <mergeCell ref="A34:C34"/>
    <mergeCell ref="B7:H7"/>
    <mergeCell ref="B8:H8"/>
    <mergeCell ref="E10:G11"/>
    <mergeCell ref="A14:B14"/>
    <mergeCell ref="A15:B15"/>
    <mergeCell ref="A16:B16"/>
    <mergeCell ref="A21:B21"/>
    <mergeCell ref="A22:B22"/>
    <mergeCell ref="A23:B23"/>
    <mergeCell ref="A26:C26"/>
    <mergeCell ref="B27:D27"/>
    <mergeCell ref="A32:C32"/>
    <mergeCell ref="A33:C33"/>
    <mergeCell ref="D12:H12"/>
    <mergeCell ref="A28:C28"/>
    <mergeCell ref="A29:C29"/>
    <mergeCell ref="A30:C30"/>
    <mergeCell ref="A31:C31"/>
  </mergeCells>
  <dataValidations count="6">
    <dataValidation type="list" allowBlank="1" showInputMessage="1" showErrorMessage="1" sqref="H2">
      <formula1>$H$41:$H$60</formula1>
    </dataValidation>
    <dataValidation type="list" allowBlank="1" showInputMessage="1" showErrorMessage="1" errorTitle="Invalid Entry" error="Choose Yes or No" promptTitle="Is this a Carry Forward?" prompt="Choose Yes or No" sqref="H11">
      <formula1>Carryforward</formula1>
    </dataValidation>
    <dataValidation type="list" allowBlank="1" showInputMessage="1" showErrorMessage="1" errorTitle="Invalid Entry" error="Choose Yes or No" promptTitle="Is this a Carryforward?" prompt="Choose Yes or No" sqref="H10 C11">
      <formula1>$B$67:$B$68</formula1>
    </dataValidation>
    <dataValidation type="textLength" operator="lessThan" allowBlank="1" showInputMessage="1" showErrorMessage="1" error="Too many characters" promptTitle="Input Limit" prompt="Limit the Description to 340 characters [with spaces], or about 65 words." sqref="B3">
      <formula1>340</formula1>
    </dataValidation>
    <dataValidation type="list" allowBlank="1" showInputMessage="1" showErrorMessage="1" sqref="G4:H6">
      <formula1>$B$41:$B$60</formula1>
    </dataValidation>
    <dataValidation type="list" allowBlank="1" showInputMessage="1" showErrorMessage="1" errorTitle="Invalid Choice" error="Choose One-Tiime or On-Going" promptTitle="Expenditure Type" prompt="Choose which type of expenditure this is." sqref="C10">
      <formula1>$B$64:$B$65</formula1>
    </dataValidation>
  </dataValidations>
  <hyperlinks>
    <hyperlink ref="I4" location="'Budget Calculator'!A44" display="Return to Budget Calculator"/>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6"/>
  <sheetViews>
    <sheetView workbookViewId="0">
      <selection activeCell="J6" sqref="J6"/>
    </sheetView>
  </sheetViews>
  <sheetFormatPr defaultColWidth="10.3984375" defaultRowHeight="11.65" x14ac:dyDescent="0.35"/>
  <cols>
    <col min="1" max="1" width="33.3984375" style="322" customWidth="1"/>
    <col min="2" max="2" width="10.1328125" style="322" customWidth="1"/>
    <col min="3" max="3" width="12.59765625" style="322" customWidth="1"/>
    <col min="4" max="8" width="9" style="322" customWidth="1"/>
    <col min="9" max="9" width="7" style="322" customWidth="1"/>
    <col min="10" max="10" width="16" style="322" customWidth="1"/>
    <col min="11" max="16384" width="10.3984375" style="322"/>
  </cols>
  <sheetData>
    <row r="1" spans="1:17" s="288" customFormat="1" ht="17.649999999999999" x14ac:dyDescent="0.5">
      <c r="A1" s="487" t="s">
        <v>150</v>
      </c>
      <c r="B1" s="488"/>
      <c r="C1" s="488"/>
      <c r="D1" s="488"/>
      <c r="E1" s="488"/>
      <c r="F1" s="488"/>
      <c r="G1" s="488"/>
      <c r="H1" s="489"/>
    </row>
    <row r="2" spans="1:17" s="288" customFormat="1" ht="24.75" customHeight="1" x14ac:dyDescent="0.5">
      <c r="A2" s="289" t="s">
        <v>151</v>
      </c>
      <c r="B2" s="490" t="s">
        <v>290</v>
      </c>
      <c r="C2" s="491"/>
      <c r="D2" s="491"/>
      <c r="E2" s="492"/>
      <c r="F2" s="493" t="s">
        <v>153</v>
      </c>
      <c r="G2" s="494"/>
      <c r="H2" s="290">
        <v>2</v>
      </c>
    </row>
    <row r="3" spans="1:17" s="292" customFormat="1" ht="57" customHeight="1" x14ac:dyDescent="0.45">
      <c r="A3" s="291" t="s">
        <v>154</v>
      </c>
      <c r="B3" s="495" t="s">
        <v>291</v>
      </c>
      <c r="C3" s="496"/>
      <c r="D3" s="496"/>
      <c r="E3" s="496"/>
      <c r="F3" s="496"/>
      <c r="G3" s="496"/>
      <c r="H3" s="497"/>
    </row>
    <row r="4" spans="1:17" s="292" customFormat="1" ht="15.4" x14ac:dyDescent="0.45">
      <c r="A4" s="293" t="s">
        <v>155</v>
      </c>
      <c r="B4" s="498" t="s">
        <v>142</v>
      </c>
      <c r="C4" s="499"/>
      <c r="D4" s="499"/>
      <c r="E4" s="500"/>
      <c r="F4" s="294"/>
      <c r="G4" s="501" t="s">
        <v>156</v>
      </c>
      <c r="H4" s="502"/>
    </row>
    <row r="5" spans="1:17" s="292" customFormat="1" ht="15.75" customHeight="1" x14ac:dyDescent="0.45">
      <c r="A5" s="293" t="s">
        <v>157</v>
      </c>
      <c r="B5" s="498" t="s">
        <v>94</v>
      </c>
      <c r="C5" s="499"/>
      <c r="D5" s="499"/>
      <c r="E5" s="500"/>
      <c r="F5" s="295" t="s">
        <v>159</v>
      </c>
      <c r="G5" s="503"/>
      <c r="H5" s="504"/>
    </row>
    <row r="6" spans="1:17" s="292" customFormat="1" ht="15.4" x14ac:dyDescent="0.45">
      <c r="A6" s="293" t="s">
        <v>160</v>
      </c>
      <c r="B6" s="498" t="s">
        <v>278</v>
      </c>
      <c r="C6" s="499"/>
      <c r="D6" s="499"/>
      <c r="E6" s="500"/>
      <c r="F6" s="294"/>
      <c r="G6" s="505"/>
      <c r="H6" s="506"/>
      <c r="J6" s="324" t="s">
        <v>236</v>
      </c>
    </row>
    <row r="7" spans="1:17" s="292" customFormat="1" ht="15.4" x14ac:dyDescent="0.45">
      <c r="A7" s="296" t="s">
        <v>162</v>
      </c>
      <c r="B7" s="498" t="s">
        <v>122</v>
      </c>
      <c r="C7" s="499"/>
      <c r="D7" s="499"/>
      <c r="E7" s="499"/>
      <c r="F7" s="499"/>
      <c r="G7" s="499"/>
      <c r="H7" s="500"/>
    </row>
    <row r="8" spans="1:17" s="292" customFormat="1" ht="15.4" x14ac:dyDescent="0.45">
      <c r="A8" s="296" t="s">
        <v>163</v>
      </c>
      <c r="B8" s="498" t="s">
        <v>292</v>
      </c>
      <c r="C8" s="499"/>
      <c r="D8" s="499"/>
      <c r="E8" s="499"/>
      <c r="F8" s="499"/>
      <c r="G8" s="499"/>
      <c r="H8" s="500"/>
    </row>
    <row r="9" spans="1:17" s="292" customFormat="1" ht="15.75" customHeight="1" x14ac:dyDescent="0.45">
      <c r="A9" s="297"/>
      <c r="B9" s="297"/>
      <c r="C9" s="294"/>
      <c r="D9" s="294"/>
      <c r="E9" s="294"/>
      <c r="F9" s="294"/>
      <c r="G9" s="294"/>
      <c r="H9" s="294"/>
    </row>
    <row r="10" spans="1:17" s="292" customFormat="1" ht="14.25" customHeight="1" x14ac:dyDescent="0.45">
      <c r="A10" s="298" t="s">
        <v>164</v>
      </c>
      <c r="B10" s="298"/>
      <c r="C10" s="299" t="s">
        <v>165</v>
      </c>
      <c r="D10" s="294"/>
      <c r="E10" s="509" t="s">
        <v>167</v>
      </c>
      <c r="F10" s="509"/>
      <c r="G10" s="509"/>
      <c r="H10" s="300"/>
    </row>
    <row r="11" spans="1:17" s="292" customFormat="1" ht="15.75" customHeight="1" x14ac:dyDescent="0.45">
      <c r="A11" s="301" t="s">
        <v>169</v>
      </c>
      <c r="B11" s="298"/>
      <c r="C11" s="299" t="s">
        <v>170</v>
      </c>
      <c r="D11" s="294"/>
      <c r="E11" s="509"/>
      <c r="F11" s="509"/>
      <c r="G11" s="509"/>
      <c r="H11" s="302"/>
    </row>
    <row r="12" spans="1:17" s="292" customFormat="1" ht="15.4" x14ac:dyDescent="0.45">
      <c r="A12" s="301" t="s">
        <v>171</v>
      </c>
      <c r="C12" s="300" t="s">
        <v>233</v>
      </c>
      <c r="D12" s="294"/>
      <c r="E12" s="509"/>
      <c r="F12" s="509"/>
      <c r="G12" s="509"/>
      <c r="H12" s="302"/>
    </row>
    <row r="13" spans="1:17" s="305" customFormat="1" ht="15.4" x14ac:dyDescent="0.45">
      <c r="A13" s="301"/>
      <c r="B13" s="298"/>
      <c r="C13" s="303"/>
      <c r="D13" s="513" t="s">
        <v>301</v>
      </c>
      <c r="E13" s="514"/>
      <c r="F13" s="514"/>
      <c r="G13" s="514"/>
      <c r="H13" s="515"/>
      <c r="I13" s="304"/>
      <c r="Q13" s="292"/>
    </row>
    <row r="14" spans="1:17" s="305" customFormat="1" ht="25.5" x14ac:dyDescent="0.45">
      <c r="A14" s="306" t="s">
        <v>172</v>
      </c>
      <c r="B14" s="318"/>
      <c r="C14" s="308" t="s">
        <v>173</v>
      </c>
      <c r="D14" s="309">
        <v>2023</v>
      </c>
      <c r="E14" s="309">
        <f>D14+1</f>
        <v>2024</v>
      </c>
      <c r="F14" s="309">
        <f>E14+1</f>
        <v>2025</v>
      </c>
      <c r="G14" s="309">
        <f>F14+1</f>
        <v>2026</v>
      </c>
      <c r="H14" s="309">
        <f>G14+1</f>
        <v>2027</v>
      </c>
      <c r="I14" s="304"/>
      <c r="K14" s="346"/>
      <c r="L14" s="346"/>
      <c r="Q14" s="292"/>
    </row>
    <row r="15" spans="1:17" s="305" customFormat="1" ht="14.25" x14ac:dyDescent="0.45">
      <c r="A15" s="507" t="s">
        <v>293</v>
      </c>
      <c r="B15" s="508"/>
      <c r="C15" s="350">
        <v>55000</v>
      </c>
      <c r="D15" s="310">
        <v>12340</v>
      </c>
      <c r="E15" s="310">
        <v>12340</v>
      </c>
      <c r="F15" s="310">
        <v>12340</v>
      </c>
      <c r="G15" s="310">
        <v>12340</v>
      </c>
      <c r="H15" s="310">
        <v>12340</v>
      </c>
      <c r="I15" s="304"/>
      <c r="J15" s="343"/>
      <c r="K15" s="343"/>
      <c r="L15" s="343"/>
      <c r="M15" s="347"/>
      <c r="Q15" s="292"/>
    </row>
    <row r="16" spans="1:17" s="305" customFormat="1" ht="14.25" x14ac:dyDescent="0.45">
      <c r="A16" s="351" t="s">
        <v>175</v>
      </c>
      <c r="B16" s="352"/>
      <c r="C16" s="350">
        <v>0</v>
      </c>
      <c r="D16" s="310">
        <v>0</v>
      </c>
      <c r="E16" s="310">
        <v>0</v>
      </c>
      <c r="F16" s="310">
        <v>0</v>
      </c>
      <c r="G16" s="310">
        <v>0</v>
      </c>
      <c r="H16" s="310">
        <v>0</v>
      </c>
      <c r="I16" s="304"/>
      <c r="J16" s="343"/>
      <c r="K16" s="344"/>
      <c r="L16" s="344"/>
      <c r="M16" s="344"/>
      <c r="Q16" s="292"/>
    </row>
    <row r="17" spans="1:17" s="305" customFormat="1" ht="14.25" x14ac:dyDescent="0.45">
      <c r="A17" s="351" t="s">
        <v>176</v>
      </c>
      <c r="B17" s="352"/>
      <c r="C17" s="350">
        <v>0</v>
      </c>
      <c r="D17" s="310">
        <v>9030</v>
      </c>
      <c r="E17" s="310">
        <v>9030</v>
      </c>
      <c r="F17" s="310">
        <v>9030</v>
      </c>
      <c r="G17" s="310">
        <v>9030</v>
      </c>
      <c r="H17" s="310">
        <v>9030</v>
      </c>
      <c r="I17" s="304"/>
      <c r="J17" s="343"/>
      <c r="K17" s="453"/>
      <c r="L17" s="453"/>
      <c r="M17" s="453"/>
      <c r="N17" s="349"/>
      <c r="O17" s="349"/>
      <c r="Q17" s="292"/>
    </row>
    <row r="18" spans="1:17" s="305" customFormat="1" ht="14.25" x14ac:dyDescent="0.45">
      <c r="A18" s="351" t="s">
        <v>177</v>
      </c>
      <c r="B18" s="352"/>
      <c r="C18" s="350">
        <v>0</v>
      </c>
      <c r="D18" s="310">
        <v>0</v>
      </c>
      <c r="E18" s="310">
        <f t="shared" ref="E18:E33" si="0">IF($C$10="On-Going",D18,0)</f>
        <v>0</v>
      </c>
      <c r="F18" s="310">
        <f t="shared" ref="F18:H33" si="1">IF($C$10="On-Going",E18,0)</f>
        <v>0</v>
      </c>
      <c r="G18" s="310">
        <f t="shared" si="1"/>
        <v>0</v>
      </c>
      <c r="H18" s="310">
        <f t="shared" si="1"/>
        <v>0</v>
      </c>
      <c r="I18" s="304"/>
      <c r="J18" s="345"/>
      <c r="K18" s="344"/>
      <c r="L18" s="344"/>
      <c r="M18" s="348"/>
      <c r="O18" s="347"/>
      <c r="Q18" s="292"/>
    </row>
    <row r="19" spans="1:17" s="305" customFormat="1" ht="14.25" x14ac:dyDescent="0.45">
      <c r="A19" s="351" t="s">
        <v>178</v>
      </c>
      <c r="B19" s="352"/>
      <c r="C19" s="350">
        <v>0</v>
      </c>
      <c r="D19" s="310">
        <v>0</v>
      </c>
      <c r="E19" s="310">
        <f t="shared" si="0"/>
        <v>0</v>
      </c>
      <c r="F19" s="310">
        <f t="shared" si="1"/>
        <v>0</v>
      </c>
      <c r="G19" s="310">
        <f t="shared" si="1"/>
        <v>0</v>
      </c>
      <c r="H19" s="310">
        <f t="shared" si="1"/>
        <v>0</v>
      </c>
      <c r="I19" s="304"/>
      <c r="J19" s="345"/>
      <c r="K19" s="344"/>
      <c r="L19" s="344"/>
      <c r="M19" s="348"/>
      <c r="Q19" s="292"/>
    </row>
    <row r="20" spans="1:17" s="305" customFormat="1" ht="13.15" x14ac:dyDescent="0.4">
      <c r="A20" s="351" t="s">
        <v>179</v>
      </c>
      <c r="B20" s="352"/>
      <c r="C20" s="350">
        <v>0</v>
      </c>
      <c r="D20" s="310">
        <v>0</v>
      </c>
      <c r="E20" s="310">
        <f t="shared" si="0"/>
        <v>0</v>
      </c>
      <c r="F20" s="310">
        <f t="shared" si="1"/>
        <v>0</v>
      </c>
      <c r="G20" s="310">
        <f t="shared" si="1"/>
        <v>0</v>
      </c>
      <c r="H20" s="310">
        <f t="shared" si="1"/>
        <v>0</v>
      </c>
      <c r="I20" s="304"/>
      <c r="J20" s="345"/>
      <c r="K20" s="344"/>
      <c r="L20" s="344"/>
      <c r="M20" s="348"/>
    </row>
    <row r="21" spans="1:17" s="305" customFormat="1" ht="13.15" x14ac:dyDescent="0.4">
      <c r="A21" s="351" t="s">
        <v>180</v>
      </c>
      <c r="B21" s="352"/>
      <c r="C21" s="350">
        <v>0</v>
      </c>
      <c r="D21" s="310">
        <v>0</v>
      </c>
      <c r="E21" s="310">
        <f t="shared" si="0"/>
        <v>0</v>
      </c>
      <c r="F21" s="310">
        <f t="shared" si="1"/>
        <v>0</v>
      </c>
      <c r="G21" s="310">
        <f t="shared" si="1"/>
        <v>0</v>
      </c>
      <c r="H21" s="310">
        <f t="shared" si="1"/>
        <v>0</v>
      </c>
      <c r="I21" s="304"/>
      <c r="J21" s="345"/>
      <c r="K21" s="344"/>
      <c r="L21" s="344"/>
      <c r="M21" s="344"/>
    </row>
    <row r="22" spans="1:17" s="305" customFormat="1" ht="13.15" x14ac:dyDescent="0.4">
      <c r="A22" s="351" t="s">
        <v>181</v>
      </c>
      <c r="B22" s="352"/>
      <c r="C22" s="350">
        <v>0</v>
      </c>
      <c r="D22" s="310">
        <v>0</v>
      </c>
      <c r="E22" s="310">
        <f t="shared" si="0"/>
        <v>0</v>
      </c>
      <c r="F22" s="310">
        <f t="shared" si="1"/>
        <v>0</v>
      </c>
      <c r="G22" s="310">
        <f t="shared" si="1"/>
        <v>0</v>
      </c>
      <c r="H22" s="310">
        <f t="shared" si="1"/>
        <v>0</v>
      </c>
      <c r="I22" s="304"/>
      <c r="J22" s="345"/>
      <c r="K22" s="344"/>
      <c r="L22" s="344"/>
      <c r="M22" s="344"/>
      <c r="O22" s="348"/>
    </row>
    <row r="23" spans="1:17" s="305" customFormat="1" ht="13.15" x14ac:dyDescent="0.4">
      <c r="A23" s="351" t="s">
        <v>182</v>
      </c>
      <c r="B23" s="352"/>
      <c r="C23" s="350">
        <v>0</v>
      </c>
      <c r="D23" s="310">
        <v>0</v>
      </c>
      <c r="E23" s="310">
        <f t="shared" si="0"/>
        <v>0</v>
      </c>
      <c r="F23" s="310">
        <f t="shared" si="1"/>
        <v>0</v>
      </c>
      <c r="G23" s="310">
        <f t="shared" si="1"/>
        <v>0</v>
      </c>
      <c r="H23" s="310">
        <f t="shared" si="1"/>
        <v>0</v>
      </c>
      <c r="I23" s="304"/>
    </row>
    <row r="24" spans="1:17" s="305" customFormat="1" ht="13.15" x14ac:dyDescent="0.4">
      <c r="A24" s="351" t="s">
        <v>183</v>
      </c>
      <c r="B24" s="352"/>
      <c r="C24" s="350">
        <v>0</v>
      </c>
      <c r="D24" s="310">
        <v>0</v>
      </c>
      <c r="E24" s="310">
        <f t="shared" si="0"/>
        <v>0</v>
      </c>
      <c r="F24" s="310">
        <f t="shared" si="1"/>
        <v>0</v>
      </c>
      <c r="G24" s="310">
        <f t="shared" si="1"/>
        <v>0</v>
      </c>
      <c r="H24" s="310">
        <f t="shared" si="1"/>
        <v>0</v>
      </c>
      <c r="I24" s="304"/>
    </row>
    <row r="25" spans="1:17" s="305" customFormat="1" ht="13.15" x14ac:dyDescent="0.4">
      <c r="A25" s="351" t="s">
        <v>184</v>
      </c>
      <c r="B25" s="352"/>
      <c r="C25" s="350">
        <v>0</v>
      </c>
      <c r="D25" s="310">
        <v>0</v>
      </c>
      <c r="E25" s="310">
        <f t="shared" si="0"/>
        <v>0</v>
      </c>
      <c r="F25" s="310">
        <f t="shared" si="1"/>
        <v>0</v>
      </c>
      <c r="G25" s="310">
        <f t="shared" si="1"/>
        <v>0</v>
      </c>
      <c r="H25" s="310">
        <f t="shared" si="1"/>
        <v>0</v>
      </c>
    </row>
    <row r="26" spans="1:17" s="305" customFormat="1" ht="13.15" x14ac:dyDescent="0.4">
      <c r="A26" s="507" t="s">
        <v>185</v>
      </c>
      <c r="B26" s="508"/>
      <c r="C26" s="350">
        <v>0</v>
      </c>
      <c r="D26" s="310">
        <v>0</v>
      </c>
      <c r="E26" s="310">
        <f t="shared" si="0"/>
        <v>0</v>
      </c>
      <c r="F26" s="310">
        <f t="shared" si="1"/>
        <v>0</v>
      </c>
      <c r="G26" s="310">
        <f t="shared" si="1"/>
        <v>0</v>
      </c>
      <c r="H26" s="310">
        <f t="shared" si="1"/>
        <v>0</v>
      </c>
    </row>
    <row r="27" spans="1:17" s="305" customFormat="1" ht="13.15" x14ac:dyDescent="0.4">
      <c r="A27" s="507" t="s">
        <v>186</v>
      </c>
      <c r="B27" s="508"/>
      <c r="C27" s="350">
        <v>0</v>
      </c>
      <c r="D27" s="310">
        <v>0</v>
      </c>
      <c r="E27" s="310">
        <f t="shared" si="0"/>
        <v>0</v>
      </c>
      <c r="F27" s="310">
        <f t="shared" si="1"/>
        <v>0</v>
      </c>
      <c r="G27" s="310">
        <f t="shared" si="1"/>
        <v>0</v>
      </c>
      <c r="H27" s="310">
        <f t="shared" si="1"/>
        <v>0</v>
      </c>
    </row>
    <row r="28" spans="1:17" s="305" customFormat="1" ht="13.15" x14ac:dyDescent="0.4">
      <c r="A28" s="507" t="s">
        <v>187</v>
      </c>
      <c r="B28" s="508"/>
      <c r="C28" s="350">
        <v>0</v>
      </c>
      <c r="D28" s="310">
        <v>0</v>
      </c>
      <c r="E28" s="310">
        <f t="shared" si="0"/>
        <v>0</v>
      </c>
      <c r="F28" s="310">
        <f t="shared" si="1"/>
        <v>0</v>
      </c>
      <c r="G28" s="310">
        <f t="shared" si="1"/>
        <v>0</v>
      </c>
      <c r="H28" s="310">
        <f t="shared" si="1"/>
        <v>0</v>
      </c>
    </row>
    <row r="29" spans="1:17" s="305" customFormat="1" ht="13.15" x14ac:dyDescent="0.4">
      <c r="A29" s="507" t="s">
        <v>188</v>
      </c>
      <c r="B29" s="508"/>
      <c r="C29" s="350">
        <v>0</v>
      </c>
      <c r="D29" s="310">
        <v>0</v>
      </c>
      <c r="E29" s="310">
        <f t="shared" si="0"/>
        <v>0</v>
      </c>
      <c r="F29" s="310">
        <f t="shared" si="1"/>
        <v>0</v>
      </c>
      <c r="G29" s="310">
        <f t="shared" si="1"/>
        <v>0</v>
      </c>
      <c r="H29" s="310">
        <f t="shared" si="1"/>
        <v>0</v>
      </c>
    </row>
    <row r="30" spans="1:17" s="305" customFormat="1" ht="13.15" x14ac:dyDescent="0.4">
      <c r="A30" s="507" t="s">
        <v>189</v>
      </c>
      <c r="B30" s="508"/>
      <c r="C30" s="350">
        <v>0</v>
      </c>
      <c r="D30" s="310">
        <v>0</v>
      </c>
      <c r="E30" s="310">
        <f t="shared" si="0"/>
        <v>0</v>
      </c>
      <c r="F30" s="310">
        <f t="shared" si="1"/>
        <v>0</v>
      </c>
      <c r="G30" s="310">
        <f t="shared" si="1"/>
        <v>0</v>
      </c>
      <c r="H30" s="310">
        <f t="shared" si="1"/>
        <v>0</v>
      </c>
    </row>
    <row r="31" spans="1:17" s="305" customFormat="1" ht="13.15" x14ac:dyDescent="0.4">
      <c r="A31" s="507" t="s">
        <v>190</v>
      </c>
      <c r="B31" s="508"/>
      <c r="C31" s="350">
        <v>0</v>
      </c>
      <c r="D31" s="310">
        <v>0</v>
      </c>
      <c r="E31" s="310">
        <f t="shared" si="0"/>
        <v>0</v>
      </c>
      <c r="F31" s="310">
        <f t="shared" si="1"/>
        <v>0</v>
      </c>
      <c r="G31" s="310">
        <f t="shared" si="1"/>
        <v>0</v>
      </c>
      <c r="H31" s="310">
        <f t="shared" si="1"/>
        <v>0</v>
      </c>
    </row>
    <row r="32" spans="1:17" s="305" customFormat="1" ht="13.15" x14ac:dyDescent="0.4">
      <c r="A32" s="507" t="s">
        <v>191</v>
      </c>
      <c r="B32" s="508"/>
      <c r="C32" s="350">
        <v>0</v>
      </c>
      <c r="D32" s="310">
        <v>0</v>
      </c>
      <c r="E32" s="310">
        <f t="shared" si="0"/>
        <v>0</v>
      </c>
      <c r="F32" s="310">
        <f t="shared" si="1"/>
        <v>0</v>
      </c>
      <c r="G32" s="310">
        <f t="shared" si="1"/>
        <v>0</v>
      </c>
      <c r="H32" s="310">
        <f t="shared" si="1"/>
        <v>0</v>
      </c>
    </row>
    <row r="33" spans="1:10" s="305" customFormat="1" ht="13.15" x14ac:dyDescent="0.4">
      <c r="A33" s="507" t="s">
        <v>192</v>
      </c>
      <c r="B33" s="508"/>
      <c r="C33" s="350">
        <v>0</v>
      </c>
      <c r="D33" s="310">
        <v>0</v>
      </c>
      <c r="E33" s="310">
        <f t="shared" si="0"/>
        <v>0</v>
      </c>
      <c r="F33" s="310">
        <f t="shared" si="1"/>
        <v>0</v>
      </c>
      <c r="G33" s="310">
        <f t="shared" si="1"/>
        <v>0</v>
      </c>
      <c r="H33" s="310">
        <f t="shared" si="1"/>
        <v>0</v>
      </c>
    </row>
    <row r="34" spans="1:10" s="305" customFormat="1" ht="13.15" x14ac:dyDescent="0.4">
      <c r="A34" s="311" t="s">
        <v>193</v>
      </c>
      <c r="B34" s="312"/>
      <c r="C34" s="313"/>
      <c r="D34" s="313">
        <f>SUM(D15:D33)</f>
        <v>21370</v>
      </c>
      <c r="E34" s="313">
        <f>SUM(E15:E33)</f>
        <v>21370</v>
      </c>
      <c r="F34" s="313">
        <f>SUM(F15:F33)</f>
        <v>21370</v>
      </c>
      <c r="G34" s="313">
        <f>SUM(G15:G33)</f>
        <v>21370</v>
      </c>
      <c r="H34" s="313">
        <f>SUM(H15:H33)</f>
        <v>21370</v>
      </c>
    </row>
    <row r="35" spans="1:10" s="305" customFormat="1" ht="13.15" x14ac:dyDescent="0.4">
      <c r="A35" s="314"/>
      <c r="B35" s="314"/>
      <c r="C35" s="315"/>
      <c r="D35" s="315"/>
      <c r="E35" s="315"/>
      <c r="F35" s="315"/>
      <c r="G35" s="315"/>
      <c r="H35" s="315"/>
    </row>
    <row r="36" spans="1:10" s="305" customFormat="1" ht="13.15" x14ac:dyDescent="0.4">
      <c r="A36" s="516" t="s">
        <v>304</v>
      </c>
      <c r="B36" s="516"/>
      <c r="C36" s="516"/>
      <c r="D36" s="313">
        <f>D34</f>
        <v>21370</v>
      </c>
      <c r="E36" s="313">
        <f>E34</f>
        <v>21370</v>
      </c>
      <c r="F36" s="313">
        <f>F34</f>
        <v>21370</v>
      </c>
      <c r="G36" s="313">
        <f>G34</f>
        <v>21370</v>
      </c>
      <c r="H36" s="313">
        <f>H34</f>
        <v>21370</v>
      </c>
      <c r="J36" s="348"/>
    </row>
    <row r="37" spans="1:10" s="305" customFormat="1" ht="13.15" x14ac:dyDescent="0.4">
      <c r="A37" s="316"/>
      <c r="B37" s="539"/>
      <c r="C37" s="539"/>
      <c r="D37" s="539"/>
      <c r="E37" s="317"/>
      <c r="F37" s="317"/>
      <c r="G37" s="317"/>
      <c r="H37" s="317"/>
    </row>
    <row r="38" spans="1:10" s="305" customFormat="1" ht="12.75" customHeight="1" x14ac:dyDescent="0.4">
      <c r="A38" s="484" t="s">
        <v>302</v>
      </c>
      <c r="B38" s="485"/>
      <c r="C38" s="486"/>
      <c r="D38" s="309">
        <f>D14</f>
        <v>2023</v>
      </c>
      <c r="E38" s="309">
        <f>D38+1</f>
        <v>2024</v>
      </c>
      <c r="F38" s="309">
        <f>E38+1</f>
        <v>2025</v>
      </c>
      <c r="G38" s="309">
        <f>F38+1</f>
        <v>2026</v>
      </c>
      <c r="H38" s="309">
        <f>G38+1</f>
        <v>2027</v>
      </c>
    </row>
    <row r="39" spans="1:10" s="305" customFormat="1" ht="13.15" x14ac:dyDescent="0.4">
      <c r="A39" s="510" t="s">
        <v>194</v>
      </c>
      <c r="B39" s="511"/>
      <c r="C39" s="512"/>
      <c r="D39" s="310">
        <f>D36</f>
        <v>21370</v>
      </c>
      <c r="E39" s="310">
        <f>E36</f>
        <v>21370</v>
      </c>
      <c r="F39" s="310">
        <f>F36</f>
        <v>21370</v>
      </c>
      <c r="G39" s="310">
        <f>G36</f>
        <v>21370</v>
      </c>
      <c r="H39" s="310">
        <f>H36</f>
        <v>21370</v>
      </c>
    </row>
    <row r="40" spans="1:10" s="305" customFormat="1" ht="13.15" x14ac:dyDescent="0.4">
      <c r="A40" s="510" t="s">
        <v>195</v>
      </c>
      <c r="B40" s="511"/>
      <c r="C40" s="512"/>
      <c r="D40" s="310">
        <v>0</v>
      </c>
      <c r="E40" s="310">
        <v>0</v>
      </c>
      <c r="F40" s="310">
        <v>0</v>
      </c>
      <c r="G40" s="310">
        <v>0</v>
      </c>
      <c r="H40" s="310">
        <v>0</v>
      </c>
    </row>
    <row r="41" spans="1:10" s="305" customFormat="1" ht="13.15" x14ac:dyDescent="0.4">
      <c r="A41" s="510" t="s">
        <v>196</v>
      </c>
      <c r="B41" s="511"/>
      <c r="C41" s="512"/>
      <c r="D41" s="310">
        <v>0</v>
      </c>
      <c r="E41" s="310">
        <v>0</v>
      </c>
      <c r="F41" s="310">
        <v>0</v>
      </c>
      <c r="G41" s="310">
        <v>0</v>
      </c>
      <c r="H41" s="310">
        <v>0</v>
      </c>
    </row>
    <row r="42" spans="1:10" s="305" customFormat="1" ht="13.15" x14ac:dyDescent="0.4">
      <c r="A42" s="510" t="s">
        <v>197</v>
      </c>
      <c r="B42" s="511"/>
      <c r="C42" s="512"/>
      <c r="D42" s="310">
        <v>0</v>
      </c>
      <c r="E42" s="310">
        <v>0</v>
      </c>
      <c r="F42" s="310">
        <v>0</v>
      </c>
      <c r="G42" s="310">
        <v>0</v>
      </c>
      <c r="H42" s="310">
        <v>0</v>
      </c>
    </row>
    <row r="43" spans="1:10" s="305" customFormat="1" ht="13.15" x14ac:dyDescent="0.4">
      <c r="A43" s="510" t="s">
        <v>198</v>
      </c>
      <c r="B43" s="511"/>
      <c r="C43" s="512"/>
      <c r="D43" s="310">
        <v>0</v>
      </c>
      <c r="E43" s="310">
        <v>0</v>
      </c>
      <c r="F43" s="310">
        <v>0</v>
      </c>
      <c r="G43" s="310">
        <v>0</v>
      </c>
      <c r="H43" s="310">
        <v>0</v>
      </c>
    </row>
    <row r="44" spans="1:10" s="305" customFormat="1" ht="13.15" x14ac:dyDescent="0.4">
      <c r="A44" s="484" t="s">
        <v>6</v>
      </c>
      <c r="B44" s="485"/>
      <c r="C44" s="486"/>
      <c r="D44" s="319">
        <f>IF(SUM(D39:D43)=D34,SUM(D39:D43),"Error")</f>
        <v>21370</v>
      </c>
      <c r="E44" s="319">
        <f>IF(SUM(E39:E43)=E34,SUM(E39:E43),"Error")</f>
        <v>21370</v>
      </c>
      <c r="F44" s="319">
        <f>IF(SUM(F39:F43)=F34,SUM(F39:F43),"Error")</f>
        <v>21370</v>
      </c>
      <c r="G44" s="319">
        <f>IF(SUM(G39:G43)=G34,SUM(G39:G43),"Error")</f>
        <v>21370</v>
      </c>
      <c r="H44" s="319">
        <f>IF(SUM(H39:H43)=H34,SUM(H39:H43),"Error")</f>
        <v>21370</v>
      </c>
    </row>
    <row r="45" spans="1:10" s="305" customFormat="1" ht="13.15" x14ac:dyDescent="0.4"/>
    <row r="46" spans="1:10" s="305" customFormat="1" ht="13.15" x14ac:dyDescent="0.4"/>
    <row r="47" spans="1:10" s="305" customFormat="1" ht="13.15" x14ac:dyDescent="0.4"/>
    <row r="48" spans="1:10" s="305" customFormat="1" ht="13.15" x14ac:dyDescent="0.4"/>
    <row r="49" spans="1:8" s="305" customFormat="1" ht="13.15" x14ac:dyDescent="0.4"/>
    <row r="50" spans="1:8" s="305" customFormat="1" ht="13.15" x14ac:dyDescent="0.4"/>
    <row r="51" spans="1:8" s="305" customFormat="1" ht="14.25" x14ac:dyDescent="0.45">
      <c r="A51" s="320" t="s">
        <v>97</v>
      </c>
      <c r="B51" s="321" t="s">
        <v>156</v>
      </c>
      <c r="H51" s="305">
        <v>1</v>
      </c>
    </row>
    <row r="52" spans="1:8" s="305" customFormat="1" ht="14.25" x14ac:dyDescent="0.45">
      <c r="A52" s="320" t="s">
        <v>199</v>
      </c>
      <c r="B52" s="321" t="s">
        <v>200</v>
      </c>
      <c r="H52" s="305">
        <v>2</v>
      </c>
    </row>
    <row r="53" spans="1:8" s="305" customFormat="1" ht="14.25" x14ac:dyDescent="0.45">
      <c r="A53" s="320" t="s">
        <v>201</v>
      </c>
      <c r="B53" s="321" t="s">
        <v>202</v>
      </c>
      <c r="H53" s="305">
        <v>3</v>
      </c>
    </row>
    <row r="54" spans="1:8" s="305" customFormat="1" ht="14.25" x14ac:dyDescent="0.45">
      <c r="A54" s="320" t="s">
        <v>203</v>
      </c>
      <c r="B54" s="321" t="s">
        <v>204</v>
      </c>
      <c r="H54" s="305">
        <v>4</v>
      </c>
    </row>
    <row r="55" spans="1:8" s="305" customFormat="1" ht="14.25" x14ac:dyDescent="0.45">
      <c r="A55" s="320" t="s">
        <v>205</v>
      </c>
      <c r="B55" s="321" t="s">
        <v>206</v>
      </c>
      <c r="H55" s="305">
        <v>5</v>
      </c>
    </row>
    <row r="56" spans="1:8" s="305" customFormat="1" ht="14.25" x14ac:dyDescent="0.45">
      <c r="A56" s="320" t="s">
        <v>207</v>
      </c>
      <c r="B56" s="321" t="s">
        <v>208</v>
      </c>
      <c r="H56" s="305">
        <v>6</v>
      </c>
    </row>
    <row r="57" spans="1:8" s="305" customFormat="1" ht="14.25" x14ac:dyDescent="0.45">
      <c r="A57" s="320">
        <v>130</v>
      </c>
      <c r="B57" s="321" t="s">
        <v>209</v>
      </c>
      <c r="H57" s="305">
        <v>7</v>
      </c>
    </row>
    <row r="58" spans="1:8" s="305" customFormat="1" ht="14.25" x14ac:dyDescent="0.45">
      <c r="A58" s="320" t="s">
        <v>210</v>
      </c>
      <c r="B58" s="321" t="s">
        <v>211</v>
      </c>
      <c r="H58" s="305">
        <v>8</v>
      </c>
    </row>
    <row r="59" spans="1:8" s="305" customFormat="1" ht="14.25" x14ac:dyDescent="0.45">
      <c r="A59" s="320" t="s">
        <v>212</v>
      </c>
      <c r="B59" s="321" t="s">
        <v>24</v>
      </c>
      <c r="H59" s="305">
        <v>9</v>
      </c>
    </row>
    <row r="60" spans="1:8" s="305" customFormat="1" ht="14.25" x14ac:dyDescent="0.45">
      <c r="A60" s="320">
        <v>305</v>
      </c>
      <c r="B60" s="321" t="s">
        <v>213</v>
      </c>
      <c r="H60" s="305">
        <v>10</v>
      </c>
    </row>
    <row r="61" spans="1:8" s="305" customFormat="1" ht="14.25" x14ac:dyDescent="0.45">
      <c r="A61" s="320">
        <v>310</v>
      </c>
      <c r="B61" s="321" t="s">
        <v>214</v>
      </c>
      <c r="H61" s="305">
        <v>11</v>
      </c>
    </row>
    <row r="62" spans="1:8" s="305" customFormat="1" ht="14.25" x14ac:dyDescent="0.45">
      <c r="A62" s="320" t="s">
        <v>215</v>
      </c>
      <c r="B62" s="321" t="s">
        <v>216</v>
      </c>
      <c r="H62" s="305">
        <v>12</v>
      </c>
    </row>
    <row r="63" spans="1:8" s="305" customFormat="1" ht="14.25" x14ac:dyDescent="0.45">
      <c r="A63" s="320" t="s">
        <v>217</v>
      </c>
      <c r="B63" s="321" t="s">
        <v>218</v>
      </c>
      <c r="H63" s="305">
        <v>13</v>
      </c>
    </row>
    <row r="64" spans="1:8" s="305" customFormat="1" ht="14.25" x14ac:dyDescent="0.45">
      <c r="A64" s="320" t="s">
        <v>219</v>
      </c>
      <c r="B64" s="321" t="s">
        <v>220</v>
      </c>
      <c r="H64" s="305">
        <v>14</v>
      </c>
    </row>
    <row r="65" spans="1:8" s="305" customFormat="1" ht="14.25" x14ac:dyDescent="0.45">
      <c r="A65" s="320" t="s">
        <v>221</v>
      </c>
      <c r="B65" s="321" t="s">
        <v>222</v>
      </c>
      <c r="H65" s="305">
        <v>15</v>
      </c>
    </row>
    <row r="66" spans="1:8" s="305" customFormat="1" ht="14.25" x14ac:dyDescent="0.45">
      <c r="A66" s="320" t="s">
        <v>223</v>
      </c>
      <c r="B66" s="321" t="s">
        <v>224</v>
      </c>
      <c r="C66" s="322"/>
      <c r="D66" s="322"/>
      <c r="E66" s="322"/>
      <c r="F66" s="322"/>
      <c r="G66" s="322"/>
      <c r="H66" s="305">
        <v>16</v>
      </c>
    </row>
    <row r="67" spans="1:8" ht="14.25" x14ac:dyDescent="0.45">
      <c r="A67" s="320" t="s">
        <v>225</v>
      </c>
      <c r="B67" s="321" t="s">
        <v>226</v>
      </c>
      <c r="H67" s="305">
        <v>17</v>
      </c>
    </row>
    <row r="68" spans="1:8" ht="14.25" x14ac:dyDescent="0.45">
      <c r="A68" s="320" t="s">
        <v>227</v>
      </c>
      <c r="B68" s="321" t="s">
        <v>93</v>
      </c>
      <c r="H68" s="305">
        <v>18</v>
      </c>
    </row>
    <row r="69" spans="1:8" ht="14.25" x14ac:dyDescent="0.45">
      <c r="A69" s="320" t="s">
        <v>228</v>
      </c>
      <c r="B69" s="321" t="s">
        <v>229</v>
      </c>
      <c r="H69" s="305">
        <v>19</v>
      </c>
    </row>
    <row r="70" spans="1:8" ht="14.25" x14ac:dyDescent="0.45">
      <c r="A70" s="320" t="s">
        <v>230</v>
      </c>
      <c r="B70" s="321" t="s">
        <v>231</v>
      </c>
      <c r="H70" s="305">
        <v>20</v>
      </c>
    </row>
    <row r="71" spans="1:8" ht="13.15" x14ac:dyDescent="0.4">
      <c r="H71" s="305">
        <v>21</v>
      </c>
    </row>
    <row r="72" spans="1:8" ht="13.15" x14ac:dyDescent="0.4">
      <c r="H72" s="305">
        <v>22</v>
      </c>
    </row>
    <row r="73" spans="1:8" ht="13.15" x14ac:dyDescent="0.4">
      <c r="H73" s="305">
        <v>23</v>
      </c>
    </row>
    <row r="74" spans="1:8" ht="13.15" x14ac:dyDescent="0.4">
      <c r="H74" s="305">
        <v>24</v>
      </c>
    </row>
    <row r="75" spans="1:8" ht="13.15" x14ac:dyDescent="0.4">
      <c r="H75" s="305">
        <v>25</v>
      </c>
    </row>
    <row r="77" spans="1:8" x14ac:dyDescent="0.35">
      <c r="B77" s="322" t="s">
        <v>165</v>
      </c>
    </row>
    <row r="78" spans="1:8" x14ac:dyDescent="0.35">
      <c r="B78" s="322" t="s">
        <v>232</v>
      </c>
    </row>
    <row r="81" spans="2:2" x14ac:dyDescent="0.35">
      <c r="B81" s="322" t="s">
        <v>170</v>
      </c>
    </row>
    <row r="82" spans="2:2" x14ac:dyDescent="0.35">
      <c r="B82" s="322" t="s">
        <v>18</v>
      </c>
    </row>
    <row r="85" spans="2:2" x14ac:dyDescent="0.35">
      <c r="B85" s="322" t="s">
        <v>168</v>
      </c>
    </row>
    <row r="86" spans="2:2" x14ac:dyDescent="0.35">
      <c r="B86" s="322" t="s">
        <v>233</v>
      </c>
    </row>
  </sheetData>
  <mergeCells count="30">
    <mergeCell ref="A1:H1"/>
    <mergeCell ref="B2:E2"/>
    <mergeCell ref="F2:G2"/>
    <mergeCell ref="B3:H3"/>
    <mergeCell ref="B4:E4"/>
    <mergeCell ref="G4:H6"/>
    <mergeCell ref="B5:E5"/>
    <mergeCell ref="B6:E6"/>
    <mergeCell ref="A33:B33"/>
    <mergeCell ref="B7:H7"/>
    <mergeCell ref="B8:H8"/>
    <mergeCell ref="E10:G12"/>
    <mergeCell ref="A15:B15"/>
    <mergeCell ref="A26:B26"/>
    <mergeCell ref="A27:B27"/>
    <mergeCell ref="A28:B28"/>
    <mergeCell ref="A29:B29"/>
    <mergeCell ref="A30:B30"/>
    <mergeCell ref="A31:B31"/>
    <mergeCell ref="A32:B32"/>
    <mergeCell ref="D13:H13"/>
    <mergeCell ref="A44:C44"/>
    <mergeCell ref="A36:C36"/>
    <mergeCell ref="B37:D37"/>
    <mergeCell ref="A38:C38"/>
    <mergeCell ref="A39:C39"/>
    <mergeCell ref="A40:C40"/>
    <mergeCell ref="A41:C41"/>
    <mergeCell ref="A42:C42"/>
    <mergeCell ref="A43:C43"/>
  </mergeCells>
  <dataValidations count="7">
    <dataValidation type="list" allowBlank="1" showInputMessage="1" showErrorMessage="1" errorTitle="Invalid Entry" error="Choose Yes or No" promptTitle="Is this a Carryforward?" prompt="Choose Yes or No" sqref="H10 C12">
      <formula1>$B$85:$B$86</formula1>
    </dataValidation>
    <dataValidation type="list" allowBlank="1" showInputMessage="1" showErrorMessage="1" sqref="H2">
      <formula1>$H$51:$H$75</formula1>
    </dataValidation>
    <dataValidation type="list" allowBlank="1" showInputMessage="1" showErrorMessage="1" errorTitle="Invalid Choice" error="Choose One-Tiime or On-Going" promptTitle="Expenditure Type" prompt="Choose which type of expenditure this is." sqref="C10">
      <formula1>$B$77:$B$78</formula1>
    </dataValidation>
    <dataValidation type="list" allowBlank="1" showInputMessage="1" showErrorMessage="1" sqref="G4:H6">
      <formula1>$B$51:$B$70</formula1>
    </dataValidation>
    <dataValidation type="textLength" operator="lessThan" allowBlank="1" showInputMessage="1" showErrorMessage="1" error="Too many characters" promptTitle="Input Limit" prompt="Limit the Description to 340 characters [with spaces], or about 65 words." sqref="B3">
      <formula1>340</formula1>
    </dataValidation>
    <dataValidation type="list" allowBlank="1" showInputMessage="1" showErrorMessage="1" errorTitle="Invalid Entry" error="Choose Yes or No" promptTitle="Is this a Carry Forward?" prompt="Choose Yes or No" sqref="H11:H12">
      <formula1>Carryforward</formula1>
    </dataValidation>
    <dataValidation type="list" allowBlank="1" showInputMessage="1" showErrorMessage="1" errorTitle="Invalid Choice" error="Choose Operating or Capital" promptTitle="Expenditure Nature" prompt="Is the expenditure Operating or Capital?" sqref="C11">
      <formula1>$B$81:$B$82</formula1>
    </dataValidation>
  </dataValidations>
  <hyperlinks>
    <hyperlink ref="J6" location="'Budget Calculator'!A46" display="Return to Budget Calculator"/>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6"/>
  <sheetViews>
    <sheetView workbookViewId="0">
      <selection activeCell="J6" sqref="J6"/>
    </sheetView>
  </sheetViews>
  <sheetFormatPr defaultColWidth="9.1328125" defaultRowHeight="11.65" x14ac:dyDescent="0.35"/>
  <cols>
    <col min="1" max="1" width="33.3984375" style="322" customWidth="1"/>
    <col min="2" max="2" width="10.1328125" style="322" customWidth="1"/>
    <col min="3" max="3" width="12.59765625" style="322" customWidth="1"/>
    <col min="4" max="4" width="10.59765625" style="322" customWidth="1"/>
    <col min="5" max="8" width="9" style="322" customWidth="1"/>
    <col min="9" max="9" width="6.59765625" style="322" customWidth="1"/>
    <col min="10" max="16384" width="9.1328125" style="322"/>
  </cols>
  <sheetData>
    <row r="1" spans="1:17" s="288" customFormat="1" ht="17.649999999999999" x14ac:dyDescent="0.5">
      <c r="A1" s="487" t="s">
        <v>150</v>
      </c>
      <c r="B1" s="488"/>
      <c r="C1" s="488"/>
      <c r="D1" s="488"/>
      <c r="E1" s="488"/>
      <c r="F1" s="488"/>
      <c r="G1" s="488"/>
      <c r="H1" s="489"/>
    </row>
    <row r="2" spans="1:17" s="288" customFormat="1" ht="24.75" customHeight="1" x14ac:dyDescent="0.5">
      <c r="A2" s="289" t="s">
        <v>151</v>
      </c>
      <c r="B2" s="490" t="s">
        <v>347</v>
      </c>
      <c r="C2" s="491"/>
      <c r="D2" s="491"/>
      <c r="E2" s="492"/>
      <c r="F2" s="493" t="s">
        <v>153</v>
      </c>
      <c r="G2" s="494"/>
      <c r="H2" s="290">
        <v>3</v>
      </c>
    </row>
    <row r="3" spans="1:17" s="292" customFormat="1" ht="57" customHeight="1" x14ac:dyDescent="0.45">
      <c r="A3" s="291" t="s">
        <v>154</v>
      </c>
      <c r="B3" s="495" t="s">
        <v>348</v>
      </c>
      <c r="C3" s="496"/>
      <c r="D3" s="496"/>
      <c r="E3" s="496"/>
      <c r="F3" s="496"/>
      <c r="G3" s="496"/>
      <c r="H3" s="497"/>
    </row>
    <row r="4" spans="1:17" s="292" customFormat="1" ht="15.4" x14ac:dyDescent="0.45">
      <c r="A4" s="293" t="s">
        <v>155</v>
      </c>
      <c r="B4" s="498" t="s">
        <v>142</v>
      </c>
      <c r="C4" s="499"/>
      <c r="D4" s="499"/>
      <c r="E4" s="500"/>
      <c r="F4" s="294"/>
      <c r="G4" s="501" t="s">
        <v>156</v>
      </c>
      <c r="H4" s="502"/>
    </row>
    <row r="5" spans="1:17" s="292" customFormat="1" ht="15.75" customHeight="1" x14ac:dyDescent="0.45">
      <c r="A5" s="293" t="s">
        <v>157</v>
      </c>
      <c r="B5" s="498" t="s">
        <v>288</v>
      </c>
      <c r="C5" s="499"/>
      <c r="D5" s="499"/>
      <c r="E5" s="500"/>
      <c r="F5" s="295" t="s">
        <v>159</v>
      </c>
      <c r="G5" s="503"/>
      <c r="H5" s="504"/>
    </row>
    <row r="6" spans="1:17" s="292" customFormat="1" ht="15.4" x14ac:dyDescent="0.45">
      <c r="A6" s="293" t="s">
        <v>160</v>
      </c>
      <c r="B6" s="498" t="s">
        <v>289</v>
      </c>
      <c r="C6" s="499"/>
      <c r="D6" s="499"/>
      <c r="E6" s="500"/>
      <c r="F6" s="294"/>
      <c r="G6" s="505"/>
      <c r="H6" s="506"/>
      <c r="J6" s="324" t="s">
        <v>236</v>
      </c>
    </row>
    <row r="7" spans="1:17" s="292" customFormat="1" ht="15.4" x14ac:dyDescent="0.45">
      <c r="A7" s="296" t="s">
        <v>162</v>
      </c>
      <c r="B7" s="498"/>
      <c r="C7" s="499"/>
      <c r="D7" s="499"/>
      <c r="E7" s="499"/>
      <c r="F7" s="499"/>
      <c r="G7" s="499"/>
      <c r="H7" s="500"/>
    </row>
    <row r="8" spans="1:17" s="292" customFormat="1" ht="15.4" x14ac:dyDescent="0.45">
      <c r="A8" s="296" t="s">
        <v>163</v>
      </c>
      <c r="B8" s="498"/>
      <c r="C8" s="499"/>
      <c r="D8" s="499"/>
      <c r="E8" s="499"/>
      <c r="F8" s="499"/>
      <c r="G8" s="499"/>
      <c r="H8" s="500"/>
    </row>
    <row r="9" spans="1:17" s="292" customFormat="1" ht="15.75" customHeight="1" x14ac:dyDescent="0.45">
      <c r="A9" s="297"/>
      <c r="B9" s="297"/>
      <c r="C9" s="294"/>
      <c r="D9" s="294"/>
      <c r="E9" s="294"/>
      <c r="F9" s="294"/>
      <c r="G9" s="294"/>
      <c r="H9" s="294"/>
    </row>
    <row r="10" spans="1:17" s="292" customFormat="1" ht="14.25" customHeight="1" x14ac:dyDescent="0.45">
      <c r="A10" s="298" t="s">
        <v>164</v>
      </c>
      <c r="B10" s="298"/>
      <c r="C10" s="299" t="s">
        <v>232</v>
      </c>
      <c r="D10" s="294"/>
      <c r="E10" s="509" t="s">
        <v>167</v>
      </c>
      <c r="F10" s="509"/>
      <c r="G10" s="509"/>
      <c r="H10" s="300" t="s">
        <v>233</v>
      </c>
    </row>
    <row r="11" spans="1:17" s="292" customFormat="1" ht="15.75" customHeight="1" x14ac:dyDescent="0.45">
      <c r="A11" s="301" t="s">
        <v>169</v>
      </c>
      <c r="B11" s="298"/>
      <c r="C11" s="299" t="s">
        <v>170</v>
      </c>
      <c r="D11" s="294"/>
      <c r="E11" s="509"/>
      <c r="F11" s="509"/>
      <c r="G11" s="509"/>
      <c r="H11" s="302"/>
    </row>
    <row r="12" spans="1:17" s="292" customFormat="1" ht="15.4" x14ac:dyDescent="0.45">
      <c r="A12" s="301" t="s">
        <v>171</v>
      </c>
      <c r="C12" s="300" t="s">
        <v>168</v>
      </c>
      <c r="D12" s="294"/>
      <c r="E12" s="509"/>
      <c r="F12" s="509"/>
      <c r="G12" s="509"/>
      <c r="H12" s="302"/>
    </row>
    <row r="13" spans="1:17" s="305" customFormat="1" ht="15.4" x14ac:dyDescent="0.45">
      <c r="A13" s="301"/>
      <c r="B13" s="298"/>
      <c r="C13" s="303"/>
      <c r="D13" s="513" t="s">
        <v>301</v>
      </c>
      <c r="E13" s="514"/>
      <c r="F13" s="514"/>
      <c r="G13" s="514"/>
      <c r="H13" s="515"/>
      <c r="I13" s="304"/>
      <c r="Q13" s="292"/>
    </row>
    <row r="14" spans="1:17" s="305" customFormat="1" ht="25.5" x14ac:dyDescent="0.45">
      <c r="A14" s="306" t="s">
        <v>172</v>
      </c>
      <c r="B14" s="318"/>
      <c r="C14" s="308" t="s">
        <v>173</v>
      </c>
      <c r="D14" s="309">
        <v>2023</v>
      </c>
      <c r="E14" s="309">
        <f>D14+1</f>
        <v>2024</v>
      </c>
      <c r="F14" s="309">
        <f>E14+1</f>
        <v>2025</v>
      </c>
      <c r="G14" s="309">
        <f>F14+1</f>
        <v>2026</v>
      </c>
      <c r="H14" s="309">
        <f>G14+1</f>
        <v>2027</v>
      </c>
      <c r="I14" s="304"/>
      <c r="Q14" s="292"/>
    </row>
    <row r="15" spans="1:17" s="305" customFormat="1" ht="14.25" x14ac:dyDescent="0.45">
      <c r="A15" s="507" t="s">
        <v>174</v>
      </c>
      <c r="B15" s="508"/>
      <c r="C15" s="350">
        <v>0</v>
      </c>
      <c r="D15" s="310">
        <v>0</v>
      </c>
      <c r="E15" s="310">
        <f>IF($C$10="On-Going",D15,0)</f>
        <v>0</v>
      </c>
      <c r="F15" s="310">
        <f t="shared" ref="F15:H33" si="0">IF($C$10="On-Going",E15,0)</f>
        <v>0</v>
      </c>
      <c r="G15" s="310">
        <f t="shared" si="0"/>
        <v>0</v>
      </c>
      <c r="H15" s="310">
        <f t="shared" si="0"/>
        <v>0</v>
      </c>
      <c r="I15" s="304"/>
      <c r="Q15" s="292"/>
    </row>
    <row r="16" spans="1:17" s="305" customFormat="1" ht="14.25" x14ac:dyDescent="0.45">
      <c r="A16" s="351" t="s">
        <v>175</v>
      </c>
      <c r="B16" s="352"/>
      <c r="C16" s="350">
        <v>0</v>
      </c>
      <c r="D16" s="310">
        <v>0</v>
      </c>
      <c r="E16" s="310">
        <f t="shared" ref="E16:E33" si="1">IF($C$10="On-Going",D16,0)</f>
        <v>0</v>
      </c>
      <c r="F16" s="310">
        <f t="shared" si="0"/>
        <v>0</v>
      </c>
      <c r="G16" s="310">
        <f t="shared" si="0"/>
        <v>0</v>
      </c>
      <c r="H16" s="310">
        <f t="shared" si="0"/>
        <v>0</v>
      </c>
      <c r="I16" s="304"/>
      <c r="Q16" s="292"/>
    </row>
    <row r="17" spans="1:17" s="305" customFormat="1" ht="14.25" x14ac:dyDescent="0.45">
      <c r="A17" s="351" t="s">
        <v>176</v>
      </c>
      <c r="B17" s="352"/>
      <c r="C17" s="350">
        <v>0</v>
      </c>
      <c r="D17" s="310">
        <v>0</v>
      </c>
      <c r="E17" s="310">
        <f t="shared" si="1"/>
        <v>0</v>
      </c>
      <c r="F17" s="310">
        <f t="shared" si="0"/>
        <v>0</v>
      </c>
      <c r="G17" s="310">
        <f t="shared" si="0"/>
        <v>0</v>
      </c>
      <c r="H17" s="310">
        <f t="shared" si="0"/>
        <v>0</v>
      </c>
      <c r="I17" s="304"/>
      <c r="Q17" s="292"/>
    </row>
    <row r="18" spans="1:17" s="305" customFormat="1" ht="14.25" x14ac:dyDescent="0.45">
      <c r="A18" s="351" t="s">
        <v>177</v>
      </c>
      <c r="B18" s="352"/>
      <c r="C18" s="350">
        <v>0</v>
      </c>
      <c r="D18" s="310">
        <v>0</v>
      </c>
      <c r="E18" s="310">
        <f t="shared" si="1"/>
        <v>0</v>
      </c>
      <c r="F18" s="310">
        <f t="shared" si="0"/>
        <v>0</v>
      </c>
      <c r="G18" s="310">
        <f t="shared" si="0"/>
        <v>0</v>
      </c>
      <c r="H18" s="310">
        <f t="shared" si="0"/>
        <v>0</v>
      </c>
      <c r="I18" s="304"/>
      <c r="Q18" s="292"/>
    </row>
    <row r="19" spans="1:17" s="305" customFormat="1" ht="14.25" x14ac:dyDescent="0.45">
      <c r="A19" s="351" t="s">
        <v>178</v>
      </c>
      <c r="B19" s="352"/>
      <c r="C19" s="350">
        <v>0</v>
      </c>
      <c r="D19" s="310">
        <v>0</v>
      </c>
      <c r="E19" s="310">
        <f t="shared" si="1"/>
        <v>0</v>
      </c>
      <c r="F19" s="310">
        <f t="shared" si="0"/>
        <v>0</v>
      </c>
      <c r="G19" s="310">
        <f t="shared" si="0"/>
        <v>0</v>
      </c>
      <c r="H19" s="310">
        <f t="shared" si="0"/>
        <v>0</v>
      </c>
      <c r="I19" s="304"/>
      <c r="Q19" s="292"/>
    </row>
    <row r="20" spans="1:17" s="305" customFormat="1" ht="13.15" x14ac:dyDescent="0.4">
      <c r="A20" s="351" t="s">
        <v>179</v>
      </c>
      <c r="B20" s="352"/>
      <c r="C20" s="350">
        <v>0</v>
      </c>
      <c r="D20" s="310">
        <v>0</v>
      </c>
      <c r="E20" s="310">
        <f t="shared" si="1"/>
        <v>0</v>
      </c>
      <c r="F20" s="310">
        <f t="shared" si="0"/>
        <v>0</v>
      </c>
      <c r="G20" s="310">
        <f t="shared" si="0"/>
        <v>0</v>
      </c>
      <c r="H20" s="310">
        <f t="shared" si="0"/>
        <v>0</v>
      </c>
      <c r="I20" s="304"/>
    </row>
    <row r="21" spans="1:17" s="305" customFormat="1" ht="13.15" x14ac:dyDescent="0.4">
      <c r="A21" s="351" t="s">
        <v>180</v>
      </c>
      <c r="B21" s="352"/>
      <c r="C21" s="350">
        <v>0</v>
      </c>
      <c r="D21" s="310">
        <v>75000</v>
      </c>
      <c r="E21" s="310">
        <f t="shared" si="1"/>
        <v>0</v>
      </c>
      <c r="F21" s="310">
        <f t="shared" si="0"/>
        <v>0</v>
      </c>
      <c r="G21" s="310">
        <f t="shared" si="0"/>
        <v>0</v>
      </c>
      <c r="H21" s="310">
        <f t="shared" si="0"/>
        <v>0</v>
      </c>
      <c r="I21" s="304"/>
    </row>
    <row r="22" spans="1:17" s="305" customFormat="1" ht="13.15" x14ac:dyDescent="0.4">
      <c r="A22" s="351" t="s">
        <v>181</v>
      </c>
      <c r="B22" s="352"/>
      <c r="C22" s="350">
        <v>0</v>
      </c>
      <c r="D22" s="310">
        <v>0</v>
      </c>
      <c r="E22" s="310">
        <f t="shared" si="1"/>
        <v>0</v>
      </c>
      <c r="F22" s="310">
        <f t="shared" si="0"/>
        <v>0</v>
      </c>
      <c r="G22" s="310">
        <f t="shared" si="0"/>
        <v>0</v>
      </c>
      <c r="H22" s="310">
        <f t="shared" si="0"/>
        <v>0</v>
      </c>
      <c r="I22" s="304"/>
    </row>
    <row r="23" spans="1:17" s="305" customFormat="1" ht="13.15" x14ac:dyDescent="0.4">
      <c r="A23" s="351" t="s">
        <v>182</v>
      </c>
      <c r="B23" s="352"/>
      <c r="C23" s="350">
        <v>0</v>
      </c>
      <c r="D23" s="310">
        <v>0</v>
      </c>
      <c r="E23" s="310">
        <f t="shared" si="1"/>
        <v>0</v>
      </c>
      <c r="F23" s="310">
        <f t="shared" si="0"/>
        <v>0</v>
      </c>
      <c r="G23" s="310">
        <f t="shared" si="0"/>
        <v>0</v>
      </c>
      <c r="H23" s="310">
        <f t="shared" si="0"/>
        <v>0</v>
      </c>
      <c r="I23" s="304"/>
    </row>
    <row r="24" spans="1:17" s="305" customFormat="1" ht="13.15" x14ac:dyDescent="0.4">
      <c r="A24" s="351" t="s">
        <v>183</v>
      </c>
      <c r="B24" s="352"/>
      <c r="C24" s="350">
        <v>0</v>
      </c>
      <c r="D24" s="310">
        <v>0</v>
      </c>
      <c r="E24" s="310">
        <f t="shared" si="1"/>
        <v>0</v>
      </c>
      <c r="F24" s="310">
        <f t="shared" si="0"/>
        <v>0</v>
      </c>
      <c r="G24" s="310">
        <f t="shared" si="0"/>
        <v>0</v>
      </c>
      <c r="H24" s="310">
        <f t="shared" si="0"/>
        <v>0</v>
      </c>
      <c r="I24" s="304"/>
    </row>
    <row r="25" spans="1:17" s="305" customFormat="1" ht="13.15" x14ac:dyDescent="0.4">
      <c r="A25" s="351" t="s">
        <v>184</v>
      </c>
      <c r="B25" s="352"/>
      <c r="C25" s="350">
        <v>0</v>
      </c>
      <c r="D25" s="310">
        <v>0</v>
      </c>
      <c r="E25" s="310">
        <f t="shared" si="1"/>
        <v>0</v>
      </c>
      <c r="F25" s="310">
        <f t="shared" si="0"/>
        <v>0</v>
      </c>
      <c r="G25" s="310">
        <f t="shared" si="0"/>
        <v>0</v>
      </c>
      <c r="H25" s="310">
        <f t="shared" si="0"/>
        <v>0</v>
      </c>
    </row>
    <row r="26" spans="1:17" s="305" customFormat="1" ht="13.15" x14ac:dyDescent="0.4">
      <c r="A26" s="507" t="s">
        <v>185</v>
      </c>
      <c r="B26" s="508"/>
      <c r="C26" s="350">
        <v>0</v>
      </c>
      <c r="D26" s="310">
        <v>0</v>
      </c>
      <c r="E26" s="310">
        <f t="shared" si="1"/>
        <v>0</v>
      </c>
      <c r="F26" s="310">
        <f t="shared" si="0"/>
        <v>0</v>
      </c>
      <c r="G26" s="310">
        <f t="shared" si="0"/>
        <v>0</v>
      </c>
      <c r="H26" s="310">
        <f t="shared" si="0"/>
        <v>0</v>
      </c>
    </row>
    <row r="27" spans="1:17" s="305" customFormat="1" ht="13.15" x14ac:dyDescent="0.4">
      <c r="A27" s="507" t="s">
        <v>186</v>
      </c>
      <c r="B27" s="508"/>
      <c r="C27" s="350">
        <v>0</v>
      </c>
      <c r="D27" s="310">
        <v>0</v>
      </c>
      <c r="E27" s="310">
        <f t="shared" si="1"/>
        <v>0</v>
      </c>
      <c r="F27" s="310">
        <f t="shared" si="0"/>
        <v>0</v>
      </c>
      <c r="G27" s="310">
        <f t="shared" si="0"/>
        <v>0</v>
      </c>
      <c r="H27" s="310">
        <f t="shared" si="0"/>
        <v>0</v>
      </c>
    </row>
    <row r="28" spans="1:17" s="305" customFormat="1" ht="13.15" x14ac:dyDescent="0.4">
      <c r="A28" s="507" t="s">
        <v>187</v>
      </c>
      <c r="B28" s="508"/>
      <c r="C28" s="350">
        <v>0</v>
      </c>
      <c r="D28" s="310">
        <v>0</v>
      </c>
      <c r="E28" s="310">
        <f t="shared" si="1"/>
        <v>0</v>
      </c>
      <c r="F28" s="310">
        <f t="shared" si="0"/>
        <v>0</v>
      </c>
      <c r="G28" s="310">
        <f t="shared" si="0"/>
        <v>0</v>
      </c>
      <c r="H28" s="310">
        <f t="shared" si="0"/>
        <v>0</v>
      </c>
    </row>
    <row r="29" spans="1:17" s="305" customFormat="1" ht="13.15" x14ac:dyDescent="0.4">
      <c r="A29" s="507" t="s">
        <v>188</v>
      </c>
      <c r="B29" s="508"/>
      <c r="C29" s="350">
        <v>0</v>
      </c>
      <c r="D29" s="310">
        <v>0</v>
      </c>
      <c r="E29" s="310">
        <f t="shared" si="1"/>
        <v>0</v>
      </c>
      <c r="F29" s="310">
        <f t="shared" si="0"/>
        <v>0</v>
      </c>
      <c r="G29" s="310">
        <f t="shared" si="0"/>
        <v>0</v>
      </c>
      <c r="H29" s="310">
        <f t="shared" si="0"/>
        <v>0</v>
      </c>
    </row>
    <row r="30" spans="1:17" s="305" customFormat="1" ht="13.15" x14ac:dyDescent="0.4">
      <c r="A30" s="507" t="s">
        <v>189</v>
      </c>
      <c r="B30" s="508"/>
      <c r="C30" s="350">
        <v>0</v>
      </c>
      <c r="D30" s="310">
        <v>0</v>
      </c>
      <c r="E30" s="310">
        <f t="shared" si="1"/>
        <v>0</v>
      </c>
      <c r="F30" s="310">
        <f t="shared" si="0"/>
        <v>0</v>
      </c>
      <c r="G30" s="310">
        <f t="shared" si="0"/>
        <v>0</v>
      </c>
      <c r="H30" s="310">
        <f t="shared" si="0"/>
        <v>0</v>
      </c>
    </row>
    <row r="31" spans="1:17" s="305" customFormat="1" ht="13.15" x14ac:dyDescent="0.4">
      <c r="A31" s="507" t="s">
        <v>190</v>
      </c>
      <c r="B31" s="508"/>
      <c r="C31" s="350">
        <v>0</v>
      </c>
      <c r="D31" s="310">
        <v>0</v>
      </c>
      <c r="E31" s="310">
        <f t="shared" si="1"/>
        <v>0</v>
      </c>
      <c r="F31" s="310">
        <f t="shared" si="0"/>
        <v>0</v>
      </c>
      <c r="G31" s="310">
        <f t="shared" si="0"/>
        <v>0</v>
      </c>
      <c r="H31" s="310">
        <f t="shared" si="0"/>
        <v>0</v>
      </c>
    </row>
    <row r="32" spans="1:17" s="305" customFormat="1" ht="13.15" x14ac:dyDescent="0.4">
      <c r="A32" s="507" t="s">
        <v>191</v>
      </c>
      <c r="B32" s="508"/>
      <c r="C32" s="350">
        <v>0</v>
      </c>
      <c r="D32" s="310">
        <v>0</v>
      </c>
      <c r="E32" s="310">
        <f t="shared" si="1"/>
        <v>0</v>
      </c>
      <c r="F32" s="310">
        <f t="shared" si="0"/>
        <v>0</v>
      </c>
      <c r="G32" s="310">
        <f t="shared" si="0"/>
        <v>0</v>
      </c>
      <c r="H32" s="310">
        <f t="shared" si="0"/>
        <v>0</v>
      </c>
    </row>
    <row r="33" spans="1:8" s="305" customFormat="1" ht="13.15" x14ac:dyDescent="0.4">
      <c r="A33" s="507" t="s">
        <v>192</v>
      </c>
      <c r="B33" s="508"/>
      <c r="C33" s="350">
        <v>0</v>
      </c>
      <c r="D33" s="310">
        <v>0</v>
      </c>
      <c r="E33" s="310">
        <f t="shared" si="1"/>
        <v>0</v>
      </c>
      <c r="F33" s="310">
        <f t="shared" si="0"/>
        <v>0</v>
      </c>
      <c r="G33" s="310">
        <f t="shared" si="0"/>
        <v>0</v>
      </c>
      <c r="H33" s="310">
        <f t="shared" si="0"/>
        <v>0</v>
      </c>
    </row>
    <row r="34" spans="1:8" s="305" customFormat="1" ht="13.15" x14ac:dyDescent="0.4">
      <c r="A34" s="353" t="s">
        <v>193</v>
      </c>
      <c r="B34" s="354"/>
      <c r="C34" s="355"/>
      <c r="D34" s="313">
        <f>SUM(D15:D33)</f>
        <v>75000</v>
      </c>
      <c r="E34" s="313">
        <f>SUM(E15:E33)</f>
        <v>0</v>
      </c>
      <c r="F34" s="313">
        <f>SUM(F15:F33)</f>
        <v>0</v>
      </c>
      <c r="G34" s="313">
        <f>SUM(G15:G33)</f>
        <v>0</v>
      </c>
      <c r="H34" s="313">
        <f>SUM(H15:H33)</f>
        <v>0</v>
      </c>
    </row>
    <row r="35" spans="1:8" s="305" customFormat="1" ht="13.15" x14ac:dyDescent="0.4">
      <c r="A35" s="314"/>
      <c r="B35" s="314"/>
      <c r="C35" s="315"/>
      <c r="D35" s="315"/>
      <c r="E35" s="315"/>
      <c r="F35" s="315"/>
      <c r="G35" s="315"/>
      <c r="H35" s="315"/>
    </row>
    <row r="36" spans="1:8" s="305" customFormat="1" ht="13.15" x14ac:dyDescent="0.4">
      <c r="A36" s="516" t="s">
        <v>304</v>
      </c>
      <c r="B36" s="516"/>
      <c r="C36" s="516"/>
      <c r="D36" s="313">
        <f>$C$34+D34</f>
        <v>75000</v>
      </c>
      <c r="E36" s="313">
        <f>IF($C$10="One-Time",0,$C$34+E34)</f>
        <v>0</v>
      </c>
      <c r="F36" s="313">
        <f>IF($C$10="One-Time",0,$C$34+F34)</f>
        <v>0</v>
      </c>
      <c r="G36" s="313">
        <f>IF($C$10="One-Time",0,$C$34+G34)</f>
        <v>0</v>
      </c>
      <c r="H36" s="313">
        <f>IF($C$10="One-Time",0,$C$34+H34)</f>
        <v>0</v>
      </c>
    </row>
    <row r="37" spans="1:8" s="305" customFormat="1" ht="13.15" x14ac:dyDescent="0.4">
      <c r="A37" s="316"/>
      <c r="B37" s="317"/>
      <c r="C37" s="317"/>
      <c r="D37" s="317"/>
      <c r="E37" s="317"/>
      <c r="F37" s="317"/>
      <c r="G37" s="317"/>
      <c r="H37" s="317"/>
    </row>
    <row r="38" spans="1:8" s="305" customFormat="1" ht="12.75" customHeight="1" x14ac:dyDescent="0.4">
      <c r="A38" s="484" t="s">
        <v>302</v>
      </c>
      <c r="B38" s="485"/>
      <c r="C38" s="486"/>
      <c r="D38" s="309">
        <f>D14</f>
        <v>2023</v>
      </c>
      <c r="E38" s="309">
        <f>D38+1</f>
        <v>2024</v>
      </c>
      <c r="F38" s="309">
        <f>E38+1</f>
        <v>2025</v>
      </c>
      <c r="G38" s="309">
        <f>F38+1</f>
        <v>2026</v>
      </c>
      <c r="H38" s="309">
        <f>G38+1</f>
        <v>2027</v>
      </c>
    </row>
    <row r="39" spans="1:8" s="305" customFormat="1" ht="13.15" x14ac:dyDescent="0.4">
      <c r="A39" s="510" t="s">
        <v>194</v>
      </c>
      <c r="B39" s="511"/>
      <c r="C39" s="512"/>
      <c r="D39" s="310">
        <f>D34</f>
        <v>75000</v>
      </c>
      <c r="E39" s="310">
        <v>0</v>
      </c>
      <c r="F39" s="310">
        <v>0</v>
      </c>
      <c r="G39" s="310">
        <v>0</v>
      </c>
      <c r="H39" s="310">
        <v>0</v>
      </c>
    </row>
    <row r="40" spans="1:8" s="305" customFormat="1" ht="13.15" x14ac:dyDescent="0.4">
      <c r="A40" s="510" t="s">
        <v>195</v>
      </c>
      <c r="B40" s="511"/>
      <c r="C40" s="512"/>
      <c r="D40" s="310">
        <v>0</v>
      </c>
      <c r="E40" s="310">
        <v>0</v>
      </c>
      <c r="F40" s="310">
        <v>0</v>
      </c>
      <c r="G40" s="310">
        <v>0</v>
      </c>
      <c r="H40" s="310">
        <v>0</v>
      </c>
    </row>
    <row r="41" spans="1:8" s="305" customFormat="1" ht="13.15" x14ac:dyDescent="0.4">
      <c r="A41" s="510" t="s">
        <v>196</v>
      </c>
      <c r="B41" s="511"/>
      <c r="C41" s="512"/>
      <c r="D41" s="310">
        <v>0</v>
      </c>
      <c r="E41" s="310">
        <v>0</v>
      </c>
      <c r="F41" s="310">
        <v>0</v>
      </c>
      <c r="G41" s="310">
        <v>0</v>
      </c>
      <c r="H41" s="310">
        <v>0</v>
      </c>
    </row>
    <row r="42" spans="1:8" s="305" customFormat="1" ht="13.15" x14ac:dyDescent="0.4">
      <c r="A42" s="510" t="s">
        <v>197</v>
      </c>
      <c r="B42" s="511"/>
      <c r="C42" s="512"/>
      <c r="D42" s="310">
        <v>0</v>
      </c>
      <c r="E42" s="310">
        <v>0</v>
      </c>
      <c r="F42" s="310">
        <v>0</v>
      </c>
      <c r="G42" s="310">
        <v>0</v>
      </c>
      <c r="H42" s="310">
        <v>0</v>
      </c>
    </row>
    <row r="43" spans="1:8" s="305" customFormat="1" ht="13.15" x14ac:dyDescent="0.4">
      <c r="A43" s="510" t="s">
        <v>198</v>
      </c>
      <c r="B43" s="511"/>
      <c r="C43" s="512"/>
      <c r="D43" s="310">
        <v>0</v>
      </c>
      <c r="E43" s="310">
        <v>0</v>
      </c>
      <c r="F43" s="310">
        <v>0</v>
      </c>
      <c r="G43" s="310">
        <v>0</v>
      </c>
      <c r="H43" s="310">
        <v>0</v>
      </c>
    </row>
    <row r="44" spans="1:8" s="305" customFormat="1" ht="13.15" x14ac:dyDescent="0.4">
      <c r="A44" s="484" t="s">
        <v>6</v>
      </c>
      <c r="B44" s="485"/>
      <c r="C44" s="486"/>
      <c r="D44" s="319">
        <f>IF(SUM(D39:D43)=D34,SUM(D39:D43),"Error")</f>
        <v>75000</v>
      </c>
      <c r="E44" s="319">
        <f>IF(SUM(E39:E43)=E34,SUM(E39:E43),"Error")</f>
        <v>0</v>
      </c>
      <c r="F44" s="319">
        <f>IF(SUM(F39:F43)=F34,SUM(F39:F43),"Error")</f>
        <v>0</v>
      </c>
      <c r="G44" s="319">
        <f>IF(SUM(G39:G43)=G34,SUM(G39:G43),"Error")</f>
        <v>0</v>
      </c>
      <c r="H44" s="319">
        <f>IF(SUM(H39:H43)=H34,SUM(H39:H43),"Error")</f>
        <v>0</v>
      </c>
    </row>
    <row r="45" spans="1:8" s="305" customFormat="1" ht="13.15" x14ac:dyDescent="0.4"/>
    <row r="46" spans="1:8" s="305" customFormat="1" ht="13.15" x14ac:dyDescent="0.4"/>
    <row r="47" spans="1:8" s="305" customFormat="1" ht="13.15" x14ac:dyDescent="0.4"/>
    <row r="48" spans="1:8" s="305" customFormat="1" ht="13.15" x14ac:dyDescent="0.4"/>
    <row r="49" spans="1:8" s="305" customFormat="1" ht="13.15" x14ac:dyDescent="0.4"/>
    <row r="50" spans="1:8" s="305" customFormat="1" ht="13.15" x14ac:dyDescent="0.4"/>
    <row r="51" spans="1:8" s="305" customFormat="1" ht="14.25" x14ac:dyDescent="0.45">
      <c r="A51" s="320" t="s">
        <v>97</v>
      </c>
      <c r="B51" s="321" t="s">
        <v>156</v>
      </c>
      <c r="H51" s="305">
        <v>1</v>
      </c>
    </row>
    <row r="52" spans="1:8" s="305" customFormat="1" ht="14.25" x14ac:dyDescent="0.45">
      <c r="A52" s="320" t="s">
        <v>199</v>
      </c>
      <c r="B52" s="321" t="s">
        <v>200</v>
      </c>
      <c r="H52" s="305">
        <v>2</v>
      </c>
    </row>
    <row r="53" spans="1:8" s="305" customFormat="1" ht="14.25" x14ac:dyDescent="0.45">
      <c r="A53" s="320" t="s">
        <v>201</v>
      </c>
      <c r="B53" s="321" t="s">
        <v>202</v>
      </c>
      <c r="H53" s="305">
        <v>3</v>
      </c>
    </row>
    <row r="54" spans="1:8" s="305" customFormat="1" ht="14.25" x14ac:dyDescent="0.45">
      <c r="A54" s="320" t="s">
        <v>203</v>
      </c>
      <c r="B54" s="321" t="s">
        <v>204</v>
      </c>
      <c r="H54" s="305">
        <v>4</v>
      </c>
    </row>
    <row r="55" spans="1:8" s="305" customFormat="1" ht="14.25" x14ac:dyDescent="0.45">
      <c r="A55" s="320" t="s">
        <v>205</v>
      </c>
      <c r="B55" s="321" t="s">
        <v>206</v>
      </c>
      <c r="H55" s="305">
        <v>5</v>
      </c>
    </row>
    <row r="56" spans="1:8" s="305" customFormat="1" ht="14.25" x14ac:dyDescent="0.45">
      <c r="A56" s="320" t="s">
        <v>207</v>
      </c>
      <c r="B56" s="321" t="s">
        <v>208</v>
      </c>
      <c r="H56" s="305">
        <v>6</v>
      </c>
    </row>
    <row r="57" spans="1:8" s="305" customFormat="1" ht="14.25" x14ac:dyDescent="0.45">
      <c r="A57" s="320">
        <v>130</v>
      </c>
      <c r="B57" s="321" t="s">
        <v>209</v>
      </c>
      <c r="H57" s="305">
        <v>7</v>
      </c>
    </row>
    <row r="58" spans="1:8" s="305" customFormat="1" ht="14.25" x14ac:dyDescent="0.45">
      <c r="A58" s="320" t="s">
        <v>210</v>
      </c>
      <c r="B58" s="321" t="s">
        <v>211</v>
      </c>
      <c r="H58" s="305">
        <v>8</v>
      </c>
    </row>
    <row r="59" spans="1:8" s="305" customFormat="1" ht="14.25" x14ac:dyDescent="0.45">
      <c r="A59" s="320" t="s">
        <v>212</v>
      </c>
      <c r="B59" s="321" t="s">
        <v>24</v>
      </c>
      <c r="H59" s="305">
        <v>9</v>
      </c>
    </row>
    <row r="60" spans="1:8" s="305" customFormat="1" ht="14.25" x14ac:dyDescent="0.45">
      <c r="A60" s="320">
        <v>305</v>
      </c>
      <c r="B60" s="321" t="s">
        <v>213</v>
      </c>
      <c r="H60" s="305">
        <v>10</v>
      </c>
    </row>
    <row r="61" spans="1:8" s="305" customFormat="1" ht="14.25" x14ac:dyDescent="0.45">
      <c r="A61" s="320">
        <v>310</v>
      </c>
      <c r="B61" s="321" t="s">
        <v>214</v>
      </c>
      <c r="H61" s="305">
        <v>11</v>
      </c>
    </row>
    <row r="62" spans="1:8" s="305" customFormat="1" ht="14.25" x14ac:dyDescent="0.45">
      <c r="A62" s="320" t="s">
        <v>215</v>
      </c>
      <c r="B62" s="321" t="s">
        <v>216</v>
      </c>
      <c r="H62" s="305">
        <v>12</v>
      </c>
    </row>
    <row r="63" spans="1:8" s="305" customFormat="1" ht="14.25" x14ac:dyDescent="0.45">
      <c r="A63" s="320" t="s">
        <v>217</v>
      </c>
      <c r="B63" s="321" t="s">
        <v>218</v>
      </c>
      <c r="H63" s="305">
        <v>13</v>
      </c>
    </row>
    <row r="64" spans="1:8" s="305" customFormat="1" ht="14.25" x14ac:dyDescent="0.45">
      <c r="A64" s="320" t="s">
        <v>219</v>
      </c>
      <c r="B64" s="321" t="s">
        <v>220</v>
      </c>
      <c r="H64" s="305">
        <v>14</v>
      </c>
    </row>
    <row r="65" spans="1:8" s="305" customFormat="1" ht="14.25" x14ac:dyDescent="0.45">
      <c r="A65" s="320" t="s">
        <v>221</v>
      </c>
      <c r="B65" s="321" t="s">
        <v>222</v>
      </c>
      <c r="H65" s="305">
        <v>15</v>
      </c>
    </row>
    <row r="66" spans="1:8" s="305" customFormat="1" ht="14.25" x14ac:dyDescent="0.45">
      <c r="A66" s="320" t="s">
        <v>223</v>
      </c>
      <c r="B66" s="321" t="s">
        <v>224</v>
      </c>
      <c r="C66" s="322"/>
      <c r="D66" s="322"/>
      <c r="E66" s="322"/>
      <c r="F66" s="322"/>
      <c r="G66" s="322"/>
      <c r="H66" s="305">
        <v>16</v>
      </c>
    </row>
    <row r="67" spans="1:8" ht="14.25" x14ac:dyDescent="0.45">
      <c r="A67" s="320" t="s">
        <v>225</v>
      </c>
      <c r="B67" s="321" t="s">
        <v>226</v>
      </c>
      <c r="H67" s="305">
        <v>17</v>
      </c>
    </row>
    <row r="68" spans="1:8" ht="14.25" x14ac:dyDescent="0.45">
      <c r="A68" s="320" t="s">
        <v>227</v>
      </c>
      <c r="B68" s="321" t="s">
        <v>93</v>
      </c>
      <c r="H68" s="305">
        <v>18</v>
      </c>
    </row>
    <row r="69" spans="1:8" ht="14.25" x14ac:dyDescent="0.45">
      <c r="A69" s="320" t="s">
        <v>228</v>
      </c>
      <c r="B69" s="321" t="s">
        <v>229</v>
      </c>
      <c r="H69" s="305">
        <v>19</v>
      </c>
    </row>
    <row r="70" spans="1:8" ht="14.25" x14ac:dyDescent="0.45">
      <c r="A70" s="320" t="s">
        <v>230</v>
      </c>
      <c r="B70" s="321" t="s">
        <v>231</v>
      </c>
      <c r="H70" s="305">
        <v>20</v>
      </c>
    </row>
    <row r="71" spans="1:8" ht="13.15" x14ac:dyDescent="0.4">
      <c r="H71" s="305">
        <v>21</v>
      </c>
    </row>
    <row r="72" spans="1:8" ht="13.15" x14ac:dyDescent="0.4">
      <c r="H72" s="305">
        <v>22</v>
      </c>
    </row>
    <row r="73" spans="1:8" ht="13.15" x14ac:dyDescent="0.4">
      <c r="H73" s="305">
        <v>23</v>
      </c>
    </row>
    <row r="74" spans="1:8" ht="13.15" x14ac:dyDescent="0.4">
      <c r="H74" s="305">
        <v>24</v>
      </c>
    </row>
    <row r="75" spans="1:8" ht="13.15" x14ac:dyDescent="0.4">
      <c r="H75" s="305">
        <v>25</v>
      </c>
    </row>
    <row r="77" spans="1:8" x14ac:dyDescent="0.35">
      <c r="B77" s="322" t="s">
        <v>165</v>
      </c>
    </row>
    <row r="78" spans="1:8" x14ac:dyDescent="0.35">
      <c r="B78" s="322" t="s">
        <v>232</v>
      </c>
    </row>
    <row r="81" spans="2:2" x14ac:dyDescent="0.35">
      <c r="B81" s="322" t="s">
        <v>170</v>
      </c>
    </row>
    <row r="82" spans="2:2" x14ac:dyDescent="0.35">
      <c r="B82" s="322" t="s">
        <v>18</v>
      </c>
    </row>
    <row r="85" spans="2:2" x14ac:dyDescent="0.35">
      <c r="B85" s="322" t="s">
        <v>168</v>
      </c>
    </row>
    <row r="86" spans="2:2" x14ac:dyDescent="0.35">
      <c r="B86" s="322" t="s">
        <v>233</v>
      </c>
    </row>
  </sheetData>
  <mergeCells count="29">
    <mergeCell ref="A1:H1"/>
    <mergeCell ref="B2:E2"/>
    <mergeCell ref="F2:G2"/>
    <mergeCell ref="B3:H3"/>
    <mergeCell ref="B4:E4"/>
    <mergeCell ref="G4:H6"/>
    <mergeCell ref="B5:E5"/>
    <mergeCell ref="B6:E6"/>
    <mergeCell ref="A33:B33"/>
    <mergeCell ref="B7:H7"/>
    <mergeCell ref="B8:H8"/>
    <mergeCell ref="E10:G12"/>
    <mergeCell ref="A15:B15"/>
    <mergeCell ref="A26:B26"/>
    <mergeCell ref="A27:B27"/>
    <mergeCell ref="A28:B28"/>
    <mergeCell ref="A29:B29"/>
    <mergeCell ref="A30:B30"/>
    <mergeCell ref="A31:B31"/>
    <mergeCell ref="A32:B32"/>
    <mergeCell ref="D13:H13"/>
    <mergeCell ref="A44:C44"/>
    <mergeCell ref="A36:C36"/>
    <mergeCell ref="A38:C38"/>
    <mergeCell ref="A39:C39"/>
    <mergeCell ref="A40:C40"/>
    <mergeCell ref="A41:C41"/>
    <mergeCell ref="A42:C42"/>
    <mergeCell ref="A43:C43"/>
  </mergeCells>
  <dataValidations count="7">
    <dataValidation type="list" allowBlank="1" showInputMessage="1" showErrorMessage="1" errorTitle="Invalid Entry" error="Choose Yes or No" promptTitle="Is this a Carryforward?" prompt="Choose Yes or No" sqref="H10 C12">
      <formula1>$B$85:$B$86</formula1>
    </dataValidation>
    <dataValidation type="list" allowBlank="1" showInputMessage="1" showErrorMessage="1" errorTitle="Invalid Choice" error="Choose One-Tiime or On-Going" promptTitle="Expenditure Type" prompt="Choose which type of expenditure this is." sqref="C10">
      <formula1>$B$77:$B$78</formula1>
    </dataValidation>
    <dataValidation type="list" allowBlank="1" showInputMessage="1" showErrorMessage="1" sqref="G4:H6">
      <formula1>$B$51:$B$70</formula1>
    </dataValidation>
    <dataValidation type="textLength" operator="lessThan" allowBlank="1" showInputMessage="1" showErrorMessage="1" error="Too many characters" promptTitle="Input Limit" prompt="Limit the Description to 340 characters [with spaces], or about 65 words." sqref="B3">
      <formula1>340</formula1>
    </dataValidation>
    <dataValidation type="list" allowBlank="1" showInputMessage="1" showErrorMessage="1" errorTitle="Invalid Entry" error="Choose Yes or No" promptTitle="Is this a Carry Forward?" prompt="Choose Yes or No" sqref="H11:H12">
      <formula1>Carryforward</formula1>
    </dataValidation>
    <dataValidation type="list" allowBlank="1" showInputMessage="1" showErrorMessage="1" errorTitle="Invalid Choice" error="Choose Operating or Capital" promptTitle="Expenditure Nature" prompt="Is the expenditure Operating or Capital?" sqref="C11">
      <formula1>$B$81:$B$82</formula1>
    </dataValidation>
    <dataValidation type="list" allowBlank="1" showInputMessage="1" showErrorMessage="1" sqref="H2">
      <formula1>$H$52:$H$76</formula1>
    </dataValidation>
  </dataValidations>
  <hyperlinks>
    <hyperlink ref="J6" location="'Budget Calculator'!A48" display="Return to Budget Calculator"/>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V505"/>
  <sheetViews>
    <sheetView tabSelected="1" zoomScale="110" zoomScaleNormal="110" workbookViewId="0">
      <selection activeCell="A2" sqref="A2:I2"/>
    </sheetView>
  </sheetViews>
  <sheetFormatPr defaultColWidth="9.1328125" defaultRowHeight="13.9" x14ac:dyDescent="0.4"/>
  <cols>
    <col min="1" max="1" width="16" style="175" customWidth="1"/>
    <col min="2" max="2" width="57.3984375" style="129" customWidth="1"/>
    <col min="3" max="3" width="18.3984375" style="129" customWidth="1"/>
    <col min="4" max="4" width="1.59765625" style="129" customWidth="1"/>
    <col min="5" max="6" width="11" style="129" customWidth="1"/>
    <col min="7" max="9" width="11.59765625" style="129" bestFit="1" customWidth="1"/>
    <col min="10" max="10" width="16.86328125" style="143" customWidth="1"/>
    <col min="11" max="11" width="9" style="143" bestFit="1" customWidth="1"/>
    <col min="12" max="12" width="13.1328125" style="194" customWidth="1"/>
    <col min="13" max="15" width="8" style="129" bestFit="1" customWidth="1"/>
    <col min="16" max="16" width="8.1328125" style="129" customWidth="1"/>
    <col min="17" max="17" width="13.86328125" style="129" bestFit="1" customWidth="1"/>
    <col min="18" max="18" width="10.59765625" style="129" bestFit="1" customWidth="1"/>
    <col min="19" max="19" width="9.3984375" style="129" bestFit="1" customWidth="1"/>
    <col min="20" max="20" width="16.59765625" style="129" bestFit="1" customWidth="1"/>
    <col min="21" max="16384" width="9.1328125" style="129"/>
  </cols>
  <sheetData>
    <row r="1" spans="1:14" s="267" customFormat="1" ht="22.9" x14ac:dyDescent="0.65">
      <c r="A1" s="469" t="s">
        <v>91</v>
      </c>
      <c r="B1" s="470"/>
      <c r="C1" s="470"/>
      <c r="D1" s="470"/>
      <c r="E1" s="470"/>
      <c r="F1" s="470"/>
      <c r="G1" s="470"/>
      <c r="H1" s="470"/>
      <c r="I1" s="471"/>
      <c r="J1" s="264"/>
      <c r="K1" s="265"/>
      <c r="L1" s="266"/>
    </row>
    <row r="2" spans="1:14" s="267" customFormat="1" ht="22.9" x14ac:dyDescent="0.65">
      <c r="A2" s="472" t="s">
        <v>362</v>
      </c>
      <c r="B2" s="473"/>
      <c r="C2" s="473"/>
      <c r="D2" s="473"/>
      <c r="E2" s="473"/>
      <c r="F2" s="473"/>
      <c r="G2" s="473"/>
      <c r="H2" s="473"/>
      <c r="I2" s="474"/>
      <c r="J2" s="264"/>
      <c r="K2" s="265"/>
      <c r="L2" s="266"/>
    </row>
    <row r="3" spans="1:14" x14ac:dyDescent="0.4">
      <c r="A3" s="465"/>
      <c r="B3" s="466"/>
      <c r="C3" s="133"/>
      <c r="D3" s="133"/>
      <c r="E3" s="133"/>
      <c r="F3" s="450">
        <v>2023</v>
      </c>
      <c r="G3" s="450">
        <v>2024</v>
      </c>
      <c r="H3" s="451">
        <f>G3+1</f>
        <v>2025</v>
      </c>
      <c r="I3" s="452">
        <f>H3+1</f>
        <v>2026</v>
      </c>
      <c r="J3" s="157"/>
    </row>
    <row r="4" spans="1:14" ht="36.75" customHeight="1" x14ac:dyDescent="0.45">
      <c r="A4" s="467" t="s">
        <v>62</v>
      </c>
      <c r="B4" s="468"/>
      <c r="C4" s="133" t="s">
        <v>63</v>
      </c>
      <c r="D4" s="133"/>
      <c r="E4" s="219" t="s">
        <v>65</v>
      </c>
      <c r="F4" s="278"/>
      <c r="G4" s="134"/>
      <c r="H4" s="134"/>
      <c r="I4" s="285"/>
      <c r="J4" s="157"/>
    </row>
    <row r="5" spans="1:14" ht="15" x14ac:dyDescent="0.4">
      <c r="A5" s="135"/>
      <c r="B5" s="136"/>
      <c r="C5" s="133"/>
      <c r="D5" s="133"/>
      <c r="E5" s="137"/>
      <c r="F5" s="137"/>
      <c r="G5" s="134"/>
      <c r="H5" s="134"/>
      <c r="I5" s="285"/>
      <c r="J5" s="157"/>
    </row>
    <row r="6" spans="1:14" x14ac:dyDescent="0.4">
      <c r="A6" s="138" t="s">
        <v>68</v>
      </c>
      <c r="B6" s="139"/>
      <c r="C6" s="133"/>
      <c r="D6" s="133"/>
      <c r="E6" s="137"/>
      <c r="F6" s="134"/>
      <c r="G6" s="134"/>
      <c r="H6" s="134"/>
      <c r="I6" s="285"/>
      <c r="J6" s="157"/>
    </row>
    <row r="7" spans="1:14" x14ac:dyDescent="0.4">
      <c r="A7" s="341" t="s">
        <v>152</v>
      </c>
      <c r="B7" s="252"/>
      <c r="C7" s="153" t="s">
        <v>65</v>
      </c>
      <c r="D7" s="152"/>
      <c r="E7" s="155" t="s">
        <v>66</v>
      </c>
      <c r="F7" s="204">
        <f>IF($E7="Yes",28100,0)</f>
        <v>28100</v>
      </c>
      <c r="G7" s="204">
        <f>IF($E7="Yes",28100,0)</f>
        <v>28100</v>
      </c>
      <c r="H7" s="204">
        <f>IF($E7="Yes",20500,0)</f>
        <v>20500</v>
      </c>
      <c r="I7" s="205">
        <f>IF($E7="Yes",20500,0)</f>
        <v>20500</v>
      </c>
      <c r="J7" s="157"/>
    </row>
    <row r="8" spans="1:14" x14ac:dyDescent="0.4">
      <c r="A8" s="276"/>
      <c r="B8" s="252"/>
      <c r="C8" s="153"/>
      <c r="D8" s="152"/>
      <c r="E8" s="200"/>
      <c r="F8" s="204"/>
      <c r="G8" s="204"/>
      <c r="H8" s="204"/>
      <c r="I8" s="205"/>
      <c r="J8" s="157"/>
      <c r="L8" s="222"/>
    </row>
    <row r="9" spans="1:14" x14ac:dyDescent="0.4">
      <c r="A9" s="138" t="s">
        <v>92</v>
      </c>
      <c r="B9" s="221"/>
      <c r="C9" s="133"/>
      <c r="D9" s="133"/>
      <c r="E9" s="137"/>
      <c r="F9" s="134"/>
      <c r="G9" s="134"/>
      <c r="H9" s="134"/>
      <c r="I9" s="285"/>
      <c r="J9" s="157"/>
      <c r="L9" s="222"/>
    </row>
    <row r="10" spans="1:14" x14ac:dyDescent="0.4">
      <c r="A10" s="341" t="s">
        <v>237</v>
      </c>
      <c r="B10" s="252"/>
      <c r="C10" s="153" t="s">
        <v>65</v>
      </c>
      <c r="D10" s="152"/>
      <c r="E10" s="155" t="s">
        <v>66</v>
      </c>
      <c r="F10" s="204">
        <f>IF($E10="Yes",8000,0)</f>
        <v>8000</v>
      </c>
      <c r="G10" s="204">
        <f>IF($E10="Yes",8000,0)</f>
        <v>8000</v>
      </c>
      <c r="H10" s="204">
        <f>IF($E10="Yes",8000,0)</f>
        <v>8000</v>
      </c>
      <c r="I10" s="205">
        <f>IF($E10="Yes",8000,0)</f>
        <v>8000</v>
      </c>
      <c r="K10" s="129"/>
      <c r="L10" s="222"/>
    </row>
    <row r="11" spans="1:14" x14ac:dyDescent="0.4">
      <c r="A11" s="280"/>
      <c r="B11" s="252"/>
      <c r="C11" s="133"/>
      <c r="D11" s="133"/>
      <c r="E11" s="137"/>
      <c r="F11" s="134"/>
      <c r="G11" s="134"/>
      <c r="H11" s="134"/>
      <c r="I11" s="285"/>
      <c r="J11" s="222"/>
      <c r="K11" s="242"/>
      <c r="L11" s="222"/>
      <c r="M11" s="242"/>
      <c r="N11" s="242"/>
    </row>
    <row r="12" spans="1:14" x14ac:dyDescent="0.4">
      <c r="A12" s="138" t="s">
        <v>143</v>
      </c>
      <c r="B12" s="139"/>
      <c r="C12" s="133"/>
      <c r="D12" s="133"/>
      <c r="E12" s="137"/>
      <c r="F12" s="134"/>
      <c r="G12" s="134"/>
      <c r="H12" s="134"/>
      <c r="I12" s="285"/>
      <c r="J12" s="222"/>
      <c r="K12" s="242"/>
      <c r="L12" s="222"/>
      <c r="M12" s="242"/>
      <c r="N12" s="242"/>
    </row>
    <row r="13" spans="1:14" x14ac:dyDescent="0.4">
      <c r="A13" s="341" t="s">
        <v>237</v>
      </c>
      <c r="B13" s="252"/>
      <c r="C13" s="153" t="s">
        <v>65</v>
      </c>
      <c r="D13" s="152"/>
      <c r="E13" s="155" t="s">
        <v>66</v>
      </c>
      <c r="F13" s="204">
        <f>IF($E13="Yes",51200,0)</f>
        <v>51200</v>
      </c>
      <c r="G13" s="204">
        <f>IF($E13="Yes",30800,0)</f>
        <v>30800</v>
      </c>
      <c r="H13" s="204">
        <f>IF($E13="Yes",20800,0)</f>
        <v>20800</v>
      </c>
      <c r="I13" s="205">
        <f>IF($E13="Yes",0,0)</f>
        <v>0</v>
      </c>
      <c r="J13" s="222"/>
      <c r="K13" s="242"/>
      <c r="L13" s="222"/>
      <c r="M13" s="242"/>
      <c r="N13" s="242"/>
    </row>
    <row r="14" spans="1:14" x14ac:dyDescent="0.4">
      <c r="A14" s="277"/>
      <c r="B14" s="262"/>
      <c r="C14" s="254"/>
      <c r="D14" s="254"/>
      <c r="E14" s="255"/>
      <c r="F14" s="256"/>
      <c r="G14" s="256"/>
      <c r="H14" s="256"/>
      <c r="I14" s="286"/>
      <c r="J14" s="222"/>
      <c r="K14" s="242"/>
      <c r="L14" s="222"/>
      <c r="M14" s="242"/>
      <c r="N14" s="242"/>
    </row>
    <row r="15" spans="1:14" x14ac:dyDescent="0.4">
      <c r="A15" s="138" t="s">
        <v>312</v>
      </c>
      <c r="B15" s="139"/>
      <c r="C15" s="133"/>
      <c r="D15" s="133"/>
      <c r="E15" s="137"/>
      <c r="F15" s="134"/>
      <c r="G15" s="134"/>
      <c r="H15" s="134"/>
      <c r="I15" s="285"/>
      <c r="J15" s="222"/>
      <c r="K15" s="242"/>
      <c r="L15" s="222"/>
      <c r="M15" s="242"/>
      <c r="N15" s="242"/>
    </row>
    <row r="16" spans="1:14" x14ac:dyDescent="0.4">
      <c r="A16" s="341" t="s">
        <v>313</v>
      </c>
      <c r="B16" s="252"/>
      <c r="C16" s="153" t="s">
        <v>65</v>
      </c>
      <c r="D16" s="152"/>
      <c r="E16" s="155" t="s">
        <v>66</v>
      </c>
      <c r="F16" s="204">
        <f>IF($E16="Yes",65340,0)</f>
        <v>65340</v>
      </c>
      <c r="G16" s="204">
        <f>IF($E16="Yes",71050,0)</f>
        <v>71050</v>
      </c>
      <c r="H16" s="204">
        <f>IF($E16="Yes",72820,0)</f>
        <v>72820</v>
      </c>
      <c r="I16" s="205">
        <f>IF($E16="Yes",77315,0)</f>
        <v>77315</v>
      </c>
      <c r="J16" s="222"/>
      <c r="K16" s="242"/>
      <c r="L16" s="222"/>
      <c r="M16" s="242"/>
      <c r="N16" s="242"/>
    </row>
    <row r="17" spans="1:14" x14ac:dyDescent="0.4">
      <c r="A17" s="276"/>
      <c r="B17" s="252"/>
      <c r="C17" s="133"/>
      <c r="D17" s="133"/>
      <c r="E17" s="137"/>
      <c r="F17" s="134"/>
      <c r="G17" s="134"/>
      <c r="H17" s="134"/>
      <c r="I17" s="285"/>
      <c r="J17" s="222"/>
      <c r="K17" s="242"/>
      <c r="L17" s="222"/>
      <c r="M17" s="242"/>
      <c r="N17" s="242"/>
    </row>
    <row r="18" spans="1:14" x14ac:dyDescent="0.4">
      <c r="A18" s="138" t="s">
        <v>77</v>
      </c>
      <c r="B18" s="139"/>
      <c r="C18" s="133"/>
      <c r="D18" s="133"/>
      <c r="E18" s="137"/>
      <c r="F18" s="134"/>
      <c r="G18" s="134"/>
      <c r="H18" s="134"/>
      <c r="I18" s="285"/>
      <c r="J18" s="222"/>
      <c r="K18" s="242"/>
      <c r="L18" s="222"/>
      <c r="M18" s="242"/>
      <c r="N18" s="242"/>
    </row>
    <row r="19" spans="1:14" x14ac:dyDescent="0.4">
      <c r="A19" s="280" t="s">
        <v>237</v>
      </c>
      <c r="B19" s="251"/>
      <c r="C19" s="153" t="s">
        <v>65</v>
      </c>
      <c r="D19" s="152"/>
      <c r="E19" s="155" t="s">
        <v>66</v>
      </c>
      <c r="F19" s="204">
        <f>IF($E19="Yes",13883,0)</f>
        <v>13883</v>
      </c>
      <c r="G19" s="204">
        <f>IF($E19="Yes",13883,0)</f>
        <v>13883</v>
      </c>
      <c r="H19" s="204">
        <f>IF($E19="Yes",13883,0)</f>
        <v>13883</v>
      </c>
      <c r="I19" s="205">
        <f>IF($E19="Yes",13883,0)</f>
        <v>13883</v>
      </c>
      <c r="J19" s="222"/>
      <c r="K19" s="242"/>
      <c r="L19" s="222"/>
      <c r="M19" s="242"/>
      <c r="N19" s="242"/>
    </row>
    <row r="20" spans="1:14" x14ac:dyDescent="0.4">
      <c r="A20" s="276"/>
      <c r="B20" s="216"/>
      <c r="C20" s="133"/>
      <c r="D20" s="133"/>
      <c r="E20" s="137"/>
      <c r="F20" s="204"/>
      <c r="G20" s="204"/>
      <c r="H20" s="204"/>
      <c r="I20" s="205"/>
      <c r="J20" s="222"/>
      <c r="K20" s="222"/>
      <c r="L20" s="222"/>
      <c r="M20" s="242"/>
      <c r="N20" s="242"/>
    </row>
    <row r="21" spans="1:14" x14ac:dyDescent="0.4">
      <c r="A21" s="280" t="s">
        <v>309</v>
      </c>
      <c r="B21" s="216"/>
      <c r="C21" s="153" t="s">
        <v>65</v>
      </c>
      <c r="D21" s="152"/>
      <c r="E21" s="155" t="s">
        <v>66</v>
      </c>
      <c r="F21" s="204">
        <f>IF($E21="Yes",287500,0)</f>
        <v>287500</v>
      </c>
      <c r="G21" s="204">
        <f>IF($E21="Yes",287500,0)</f>
        <v>287500</v>
      </c>
      <c r="H21" s="204">
        <f>IF($E21="Yes",0,0)</f>
        <v>0</v>
      </c>
      <c r="I21" s="205">
        <f>IF($E21="Yes",0,0)</f>
        <v>0</v>
      </c>
      <c r="J21" s="222"/>
      <c r="K21" s="222"/>
      <c r="L21" s="222"/>
      <c r="M21" s="242"/>
      <c r="N21" s="242"/>
    </row>
    <row r="22" spans="1:14" x14ac:dyDescent="0.4">
      <c r="A22" s="276"/>
      <c r="B22" s="216"/>
      <c r="C22" s="133"/>
      <c r="D22" s="133"/>
      <c r="E22" s="137"/>
      <c r="F22" s="204"/>
      <c r="G22" s="204"/>
      <c r="H22" s="204"/>
      <c r="I22" s="205"/>
      <c r="J22" s="222"/>
      <c r="K22" s="222"/>
      <c r="L22" s="222"/>
      <c r="M22" s="242"/>
      <c r="N22" s="242"/>
    </row>
    <row r="23" spans="1:14" x14ac:dyDescent="0.4">
      <c r="A23" s="228" t="s">
        <v>54</v>
      </c>
      <c r="B23" s="216"/>
      <c r="C23" s="133"/>
      <c r="D23" s="133"/>
      <c r="E23" s="137"/>
      <c r="F23" s="134"/>
      <c r="G23" s="134"/>
      <c r="H23" s="134"/>
      <c r="I23" s="285"/>
      <c r="J23" s="222"/>
      <c r="K23" s="222"/>
      <c r="L23" s="222"/>
      <c r="M23" s="242"/>
      <c r="N23" s="242"/>
    </row>
    <row r="24" spans="1:14" x14ac:dyDescent="0.4">
      <c r="A24" s="280" t="s">
        <v>237</v>
      </c>
      <c r="B24" s="251"/>
      <c r="C24" s="153" t="s">
        <v>65</v>
      </c>
      <c r="D24" s="152"/>
      <c r="E24" s="155" t="s">
        <v>66</v>
      </c>
      <c r="F24" s="204">
        <f>IF($E24="Yes",6700,0)</f>
        <v>6700</v>
      </c>
      <c r="G24" s="204">
        <f>IF($E24="Yes",6700,0)</f>
        <v>6700</v>
      </c>
      <c r="H24" s="204">
        <f>IF($E24="Yes",6700,0)</f>
        <v>6700</v>
      </c>
      <c r="I24" s="205">
        <f>IF($E24="Yes",6700,0)</f>
        <v>6700</v>
      </c>
      <c r="J24" s="222"/>
      <c r="K24" s="222"/>
      <c r="L24" s="222"/>
      <c r="M24" s="242"/>
      <c r="N24" s="242"/>
    </row>
    <row r="25" spans="1:14" x14ac:dyDescent="0.4">
      <c r="A25" s="279"/>
      <c r="B25" s="216"/>
      <c r="C25" s="133"/>
      <c r="D25" s="133"/>
      <c r="E25" s="137"/>
      <c r="F25" s="134"/>
      <c r="G25" s="134"/>
      <c r="H25" s="134"/>
      <c r="I25" s="285"/>
      <c r="J25" s="222"/>
      <c r="K25" s="222"/>
      <c r="L25" s="222"/>
      <c r="M25" s="242"/>
      <c r="N25" s="242"/>
    </row>
    <row r="26" spans="1:14" x14ac:dyDescent="0.4">
      <c r="A26" s="138" t="s">
        <v>258</v>
      </c>
      <c r="B26" s="139"/>
      <c r="C26" s="133"/>
      <c r="D26" s="133"/>
      <c r="E26" s="137"/>
      <c r="F26" s="134"/>
      <c r="G26" s="134"/>
      <c r="H26" s="134"/>
      <c r="I26" s="285"/>
      <c r="J26" s="222"/>
      <c r="K26" s="222"/>
      <c r="L26" s="222"/>
      <c r="M26" s="242"/>
      <c r="N26" s="242"/>
    </row>
    <row r="27" spans="1:14" x14ac:dyDescent="0.4">
      <c r="A27" s="280" t="s">
        <v>259</v>
      </c>
      <c r="B27" s="252"/>
      <c r="C27" s="153" t="s">
        <v>65</v>
      </c>
      <c r="D27" s="152"/>
      <c r="E27" s="155" t="s">
        <v>66</v>
      </c>
      <c r="F27" s="156">
        <f>IF($E27="Yes",125000,0)</f>
        <v>125000</v>
      </c>
      <c r="G27" s="204">
        <f>IF($E27="Yes",125000,0)</f>
        <v>125000</v>
      </c>
      <c r="H27" s="204">
        <f>IF($E27="Yes",0,0)</f>
        <v>0</v>
      </c>
      <c r="I27" s="205">
        <f>IF($E27="Yes",0,0)</f>
        <v>0</v>
      </c>
      <c r="J27" s="157"/>
      <c r="L27" s="222"/>
    </row>
    <row r="28" spans="1:14" x14ac:dyDescent="0.4">
      <c r="A28" s="276"/>
      <c r="B28" s="139"/>
      <c r="C28" s="133"/>
      <c r="D28" s="133"/>
      <c r="E28" s="334" t="str">
        <f>IF($E27="Yes","Offsetting Revenues"," ")</f>
        <v>Offsetting Revenues</v>
      </c>
      <c r="F28" s="204">
        <f>IF($E27="Yes",-125000,0)</f>
        <v>-125000</v>
      </c>
      <c r="G28" s="204">
        <f>IF($E27="Yes",-85000,0)</f>
        <v>-85000</v>
      </c>
      <c r="H28" s="330"/>
      <c r="I28" s="331"/>
      <c r="J28" s="157"/>
      <c r="L28" s="222"/>
    </row>
    <row r="29" spans="1:14" x14ac:dyDescent="0.4">
      <c r="A29" s="276"/>
      <c r="B29" s="139"/>
      <c r="C29" s="133"/>
      <c r="D29" s="133"/>
      <c r="E29" s="334" t="str">
        <f>IF($E27="Yes","Net Cost"," ")</f>
        <v>Net Cost</v>
      </c>
      <c r="F29" s="332">
        <f>SUM(F27:F28)</f>
        <v>0</v>
      </c>
      <c r="G29" s="332">
        <f>SUM(G27:G28)</f>
        <v>40000</v>
      </c>
      <c r="H29" s="332"/>
      <c r="I29" s="333"/>
      <c r="J29" s="157"/>
      <c r="L29" s="222"/>
    </row>
    <row r="30" spans="1:14" x14ac:dyDescent="0.4">
      <c r="A30" s="276"/>
      <c r="B30" s="139"/>
      <c r="C30" s="133"/>
      <c r="D30" s="133"/>
      <c r="E30" s="137"/>
      <c r="F30" s="134"/>
      <c r="G30" s="134"/>
      <c r="H30" s="134"/>
      <c r="I30" s="285"/>
      <c r="J30" s="157"/>
      <c r="L30" s="222"/>
    </row>
    <row r="31" spans="1:14" x14ac:dyDescent="0.4">
      <c r="A31" s="280" t="s">
        <v>237</v>
      </c>
      <c r="B31" s="251"/>
      <c r="C31" s="153" t="s">
        <v>65</v>
      </c>
      <c r="D31" s="152"/>
      <c r="E31" s="155" t="s">
        <v>66</v>
      </c>
      <c r="F31" s="204">
        <f>IF($E31="Yes",26000,0)</f>
        <v>26000</v>
      </c>
      <c r="G31" s="204">
        <f>IF($E31="Yes",26000,0)</f>
        <v>26000</v>
      </c>
      <c r="H31" s="204">
        <f>IF($E31="Yes",26000,0)</f>
        <v>26000</v>
      </c>
      <c r="I31" s="205">
        <f>IF($E31="Yes",26000,0)</f>
        <v>26000</v>
      </c>
      <c r="J31" s="157"/>
      <c r="L31" s="222"/>
    </row>
    <row r="32" spans="1:14" x14ac:dyDescent="0.4">
      <c r="A32" s="276"/>
      <c r="B32" s="139"/>
      <c r="C32" s="133"/>
      <c r="D32" s="133"/>
      <c r="E32" s="137"/>
      <c r="F32" s="134"/>
      <c r="G32" s="134"/>
      <c r="H32" s="134"/>
      <c r="I32" s="285"/>
      <c r="J32" s="157"/>
      <c r="L32" s="222"/>
    </row>
    <row r="33" spans="1:15" x14ac:dyDescent="0.4">
      <c r="A33" s="280" t="s">
        <v>266</v>
      </c>
      <c r="B33" s="216"/>
      <c r="C33" s="153" t="s">
        <v>65</v>
      </c>
      <c r="D33" s="152"/>
      <c r="E33" s="155" t="s">
        <v>66</v>
      </c>
      <c r="F33" s="204">
        <f>IF($E33="Yes",600,0)</f>
        <v>600</v>
      </c>
      <c r="G33" s="204">
        <f>IF($E33="Yes",600,0)</f>
        <v>600</v>
      </c>
      <c r="H33" s="204">
        <f>IF($E33="Yes",600,0)</f>
        <v>600</v>
      </c>
      <c r="I33" s="205">
        <f>IF($E33="Yes",600,0)</f>
        <v>600</v>
      </c>
      <c r="J33" s="157"/>
      <c r="K33" s="408"/>
      <c r="L33" s="222"/>
    </row>
    <row r="34" spans="1:15" x14ac:dyDescent="0.4">
      <c r="A34" s="277"/>
      <c r="B34" s="253"/>
      <c r="C34" s="254"/>
      <c r="D34" s="254"/>
      <c r="E34" s="255"/>
      <c r="F34" s="256"/>
      <c r="G34" s="256"/>
      <c r="H34" s="256"/>
      <c r="I34" s="286"/>
      <c r="J34" s="157"/>
      <c r="L34" s="222"/>
    </row>
    <row r="35" spans="1:15" x14ac:dyDescent="0.4">
      <c r="A35" s="138" t="s">
        <v>148</v>
      </c>
      <c r="B35" s="139"/>
      <c r="C35" s="153"/>
      <c r="D35" s="152"/>
      <c r="E35" s="137"/>
      <c r="F35" s="204"/>
      <c r="G35" s="204"/>
      <c r="H35" s="204"/>
      <c r="I35" s="285"/>
      <c r="J35" s="157"/>
      <c r="L35" s="222"/>
    </row>
    <row r="36" spans="1:15" x14ac:dyDescent="0.4">
      <c r="A36" s="280" t="s">
        <v>268</v>
      </c>
      <c r="B36" s="251"/>
      <c r="C36" s="153" t="s">
        <v>65</v>
      </c>
      <c r="D36" s="152"/>
      <c r="E36" s="155" t="s">
        <v>66</v>
      </c>
      <c r="F36" s="204">
        <f>IF($E36="Yes",41460,0)</f>
        <v>41460</v>
      </c>
      <c r="G36" s="204">
        <f>IF($E36="Yes",15000,0)</f>
        <v>15000</v>
      </c>
      <c r="H36" s="204">
        <f>IF($E36="Yes",0,0)</f>
        <v>0</v>
      </c>
      <c r="I36" s="205">
        <f>IF($E36="Yes",0,0)</f>
        <v>0</v>
      </c>
      <c r="J36" s="157"/>
      <c r="L36" s="222"/>
    </row>
    <row r="37" spans="1:15" x14ac:dyDescent="0.4">
      <c r="A37" s="279"/>
      <c r="B37" s="139"/>
      <c r="C37" s="153"/>
      <c r="D37" s="152"/>
      <c r="E37" s="137"/>
      <c r="F37" s="204"/>
      <c r="G37" s="204"/>
      <c r="H37" s="204"/>
      <c r="I37" s="285"/>
      <c r="J37" s="157"/>
      <c r="L37" s="222"/>
    </row>
    <row r="38" spans="1:15" x14ac:dyDescent="0.4">
      <c r="A38" s="280" t="s">
        <v>237</v>
      </c>
      <c r="B38" s="251"/>
      <c r="C38" s="153" t="s">
        <v>65</v>
      </c>
      <c r="D38" s="152"/>
      <c r="E38" s="155" t="s">
        <v>66</v>
      </c>
      <c r="F38" s="204">
        <f>IF($E38="Yes",6500,0)</f>
        <v>6500</v>
      </c>
      <c r="G38" s="204">
        <f>IF($E38="Yes",6500,0)</f>
        <v>6500</v>
      </c>
      <c r="H38" s="204">
        <f>IF($E38="Yes",6500,0)</f>
        <v>6500</v>
      </c>
      <c r="I38" s="205">
        <f>IF($E38="Yes",6500,0)</f>
        <v>6500</v>
      </c>
      <c r="J38" s="157"/>
      <c r="L38" s="222"/>
    </row>
    <row r="39" spans="1:15" x14ac:dyDescent="0.4">
      <c r="A39" s="279"/>
      <c r="B39" s="139"/>
      <c r="C39" s="153"/>
      <c r="D39" s="152"/>
      <c r="E39" s="137"/>
      <c r="F39" s="204"/>
      <c r="G39" s="204"/>
      <c r="H39" s="204"/>
      <c r="I39" s="285"/>
      <c r="J39" s="157"/>
      <c r="L39" s="222"/>
    </row>
    <row r="40" spans="1:15" x14ac:dyDescent="0.4">
      <c r="A40" s="280" t="s">
        <v>274</v>
      </c>
      <c r="B40" s="251"/>
      <c r="C40" s="153" t="s">
        <v>65</v>
      </c>
      <c r="D40" s="152"/>
      <c r="E40" s="155" t="s">
        <v>66</v>
      </c>
      <c r="F40" s="204">
        <f>IF($E40="Yes",10000,0)</f>
        <v>10000</v>
      </c>
      <c r="G40" s="204">
        <f>IF($E40="Yes",10000,0)</f>
        <v>10000</v>
      </c>
      <c r="H40" s="204">
        <f>IF($E40="Yes",10000,0)</f>
        <v>10000</v>
      </c>
      <c r="I40" s="205">
        <f>IF($E40="Yes",10000,0)</f>
        <v>10000</v>
      </c>
      <c r="J40" s="157"/>
      <c r="K40" s="408"/>
      <c r="L40" s="222"/>
    </row>
    <row r="41" spans="1:15" x14ac:dyDescent="0.4">
      <c r="A41" s="277"/>
      <c r="B41" s="253"/>
      <c r="C41" s="254"/>
      <c r="D41" s="254"/>
      <c r="E41" s="255"/>
      <c r="F41" s="256"/>
      <c r="G41" s="256"/>
      <c r="H41" s="256"/>
      <c r="I41" s="286"/>
      <c r="J41" s="157"/>
      <c r="L41" s="222"/>
    </row>
    <row r="42" spans="1:15" x14ac:dyDescent="0.4">
      <c r="A42" s="138" t="s">
        <v>94</v>
      </c>
      <c r="B42" s="252"/>
      <c r="C42" s="133"/>
      <c r="D42" s="133"/>
      <c r="E42" s="137"/>
      <c r="F42" s="134"/>
      <c r="G42" s="134"/>
      <c r="H42" s="134"/>
      <c r="I42" s="285"/>
      <c r="J42" s="157"/>
      <c r="L42" s="222"/>
    </row>
    <row r="43" spans="1:15" x14ac:dyDescent="0.4">
      <c r="A43" s="280" t="s">
        <v>231</v>
      </c>
      <c r="B43" s="252"/>
      <c r="C43" s="153" t="s">
        <v>65</v>
      </c>
      <c r="D43" s="152"/>
      <c r="E43" s="155" t="s">
        <v>66</v>
      </c>
      <c r="F43" s="204">
        <f>IF($E43="Yes",97950,0)</f>
        <v>97950</v>
      </c>
      <c r="G43" s="204">
        <f>IF($E43="Yes",155010,0)</f>
        <v>155010</v>
      </c>
      <c r="H43" s="204">
        <f>IF($E43="Yes",13950,0)</f>
        <v>13950</v>
      </c>
      <c r="I43" s="205">
        <f>IF($E43="Yes",13950,0)</f>
        <v>13950</v>
      </c>
      <c r="J43" s="157"/>
      <c r="K43" s="246"/>
      <c r="L43" s="222"/>
      <c r="M43" s="246"/>
      <c r="N43" s="246"/>
      <c r="O43" s="390"/>
    </row>
    <row r="44" spans="1:15" x14ac:dyDescent="0.4">
      <c r="A44" s="276"/>
      <c r="B44" s="252"/>
      <c r="C44" s="133"/>
      <c r="D44" s="133"/>
      <c r="E44" s="137"/>
      <c r="F44" s="134"/>
      <c r="G44" s="134"/>
      <c r="H44" s="201"/>
      <c r="I44" s="202"/>
      <c r="J44" s="157"/>
      <c r="L44" s="222"/>
    </row>
    <row r="45" spans="1:15" x14ac:dyDescent="0.4">
      <c r="A45" s="280" t="s">
        <v>290</v>
      </c>
      <c r="B45" s="252"/>
      <c r="C45" s="153" t="s">
        <v>65</v>
      </c>
      <c r="D45" s="152"/>
      <c r="E45" s="155" t="s">
        <v>66</v>
      </c>
      <c r="F45" s="204">
        <f>IF($E45="Yes",21370,0)</f>
        <v>21370</v>
      </c>
      <c r="G45" s="204">
        <f>IF($E45="Yes",21370,0)</f>
        <v>21370</v>
      </c>
      <c r="H45" s="204">
        <f>IF($E45="Yes",21370,0)</f>
        <v>21370</v>
      </c>
      <c r="I45" s="205">
        <f>IF($E45="Yes",21370,0)</f>
        <v>21370</v>
      </c>
      <c r="J45" s="157"/>
      <c r="L45" s="222"/>
    </row>
    <row r="46" spans="1:15" x14ac:dyDescent="0.4">
      <c r="A46" s="276"/>
      <c r="B46" s="252"/>
      <c r="C46" s="153"/>
      <c r="D46" s="152"/>
      <c r="E46" s="200"/>
      <c r="F46" s="204"/>
      <c r="G46" s="204"/>
      <c r="H46" s="204"/>
      <c r="I46" s="205"/>
      <c r="J46" s="157"/>
      <c r="L46" s="222"/>
    </row>
    <row r="47" spans="1:15" x14ac:dyDescent="0.4">
      <c r="A47" s="280" t="s">
        <v>287</v>
      </c>
      <c r="B47" s="252"/>
      <c r="C47" s="153" t="s">
        <v>65</v>
      </c>
      <c r="D47" s="152"/>
      <c r="E47" s="155" t="s">
        <v>66</v>
      </c>
      <c r="F47" s="204">
        <f>IF($E47="Yes",75000,0)</f>
        <v>75000</v>
      </c>
      <c r="G47" s="204"/>
      <c r="H47" s="204"/>
      <c r="I47" s="205"/>
      <c r="J47" s="157"/>
      <c r="K47" s="408"/>
      <c r="L47" s="222"/>
    </row>
    <row r="48" spans="1:15" x14ac:dyDescent="0.4">
      <c r="A48" s="280"/>
      <c r="B48" s="252"/>
      <c r="C48" s="153"/>
      <c r="D48" s="152"/>
      <c r="E48" s="200"/>
      <c r="F48" s="204"/>
      <c r="G48" s="204"/>
      <c r="H48" s="204"/>
      <c r="I48" s="205"/>
      <c r="J48" s="157"/>
      <c r="L48" s="222"/>
    </row>
    <row r="49" spans="1:13" x14ac:dyDescent="0.4">
      <c r="A49" s="398" t="s">
        <v>329</v>
      </c>
      <c r="B49" s="252"/>
      <c r="C49" s="153" t="s">
        <v>65</v>
      </c>
      <c r="D49" s="152"/>
      <c r="E49" s="155" t="s">
        <v>66</v>
      </c>
      <c r="F49" s="204">
        <f>IF($E49="Yes",12500,0)</f>
        <v>12500</v>
      </c>
      <c r="G49" s="204">
        <f>IF($E49="Yes",12500,0)</f>
        <v>12500</v>
      </c>
      <c r="H49" s="204">
        <f>IF($E49="Yes",12500,0)</f>
        <v>12500</v>
      </c>
      <c r="I49" s="205">
        <f>IF($E49="Yes",12500,0)</f>
        <v>12500</v>
      </c>
      <c r="J49" s="157"/>
      <c r="L49" s="222"/>
    </row>
    <row r="50" spans="1:13" x14ac:dyDescent="0.4">
      <c r="A50" s="277"/>
      <c r="B50" s="262"/>
      <c r="C50" s="257"/>
      <c r="D50" s="258"/>
      <c r="E50" s="259"/>
      <c r="F50" s="256"/>
      <c r="G50" s="256"/>
      <c r="H50" s="260"/>
      <c r="I50" s="261"/>
      <c r="J50" s="157"/>
      <c r="L50" s="222"/>
    </row>
    <row r="51" spans="1:13" x14ac:dyDescent="0.4">
      <c r="A51" s="138" t="s">
        <v>352</v>
      </c>
      <c r="B51" s="252"/>
      <c r="C51" s="133"/>
      <c r="D51" s="133"/>
      <c r="E51" s="137"/>
      <c r="F51" s="134"/>
      <c r="G51" s="134"/>
      <c r="H51" s="134"/>
      <c r="I51" s="285"/>
      <c r="J51" s="157"/>
      <c r="L51" s="222"/>
    </row>
    <row r="52" spans="1:13" x14ac:dyDescent="0.4">
      <c r="A52" s="398" t="s">
        <v>336</v>
      </c>
      <c r="B52" s="252"/>
      <c r="C52" s="153" t="s">
        <v>65</v>
      </c>
      <c r="D52" s="152"/>
      <c r="E52" s="155" t="s">
        <v>66</v>
      </c>
      <c r="F52" s="204">
        <f>IF($E52="Yes",109740,0)</f>
        <v>109740</v>
      </c>
      <c r="G52" s="204">
        <f>IF($E52="Yes",113710,0)</f>
        <v>113710</v>
      </c>
      <c r="H52" s="204">
        <f>IF($E52="Yes",117830,0)</f>
        <v>117830</v>
      </c>
      <c r="I52" s="205">
        <f>IF($E52="Yes",122110,0)</f>
        <v>122110</v>
      </c>
      <c r="J52" s="157"/>
      <c r="K52" s="408"/>
      <c r="L52" s="222"/>
    </row>
    <row r="53" spans="1:13" x14ac:dyDescent="0.4">
      <c r="A53" s="276"/>
      <c r="B53" s="252"/>
      <c r="C53" s="153"/>
      <c r="D53" s="152"/>
      <c r="E53" s="334" t="str">
        <f>IF($E52="Yes","Offsetting Revenues"," ")</f>
        <v>Offsetting Revenues</v>
      </c>
      <c r="F53" s="204">
        <f>IF($E52="Yes",-109740,0)</f>
        <v>-109740</v>
      </c>
      <c r="G53" s="204">
        <f>IF($E52="Yes",-113710,0)</f>
        <v>-113710</v>
      </c>
      <c r="H53" s="204">
        <f>IF($E52="Yes",-117830,0)</f>
        <v>-117830</v>
      </c>
      <c r="I53" s="205">
        <f>IF($E52="Yes",-122110,0)</f>
        <v>-122110</v>
      </c>
      <c r="J53" s="157"/>
      <c r="L53" s="222"/>
    </row>
    <row r="54" spans="1:13" x14ac:dyDescent="0.4">
      <c r="A54" s="276"/>
      <c r="B54" s="252"/>
      <c r="C54" s="153"/>
      <c r="D54" s="152"/>
      <c r="E54" s="334" t="str">
        <f>IF($E52="Yes","Net Cost"," ")</f>
        <v>Net Cost</v>
      </c>
      <c r="F54" s="332">
        <f>SUM(F52:F53)</f>
        <v>0</v>
      </c>
      <c r="G54" s="332">
        <f>SUM(G52:G53)</f>
        <v>0</v>
      </c>
      <c r="H54" s="332"/>
      <c r="I54" s="333"/>
      <c r="J54" s="157"/>
      <c r="L54" s="222"/>
    </row>
    <row r="55" spans="1:13" x14ac:dyDescent="0.4">
      <c r="A55" s="138" t="s">
        <v>55</v>
      </c>
      <c r="B55" s="252"/>
      <c r="C55" s="153"/>
      <c r="D55" s="152"/>
      <c r="E55" s="200"/>
      <c r="F55" s="134"/>
      <c r="G55" s="134"/>
      <c r="H55" s="204"/>
      <c r="I55" s="205"/>
      <c r="J55" s="157"/>
      <c r="L55" s="222"/>
    </row>
    <row r="56" spans="1:13" x14ac:dyDescent="0.4">
      <c r="A56" s="280" t="s">
        <v>297</v>
      </c>
      <c r="B56" s="252"/>
      <c r="C56" s="153" t="s">
        <v>65</v>
      </c>
      <c r="D56" s="152"/>
      <c r="E56" s="155" t="s">
        <v>66</v>
      </c>
      <c r="F56" s="204">
        <f>IF($E56="Yes",22070,0)</f>
        <v>22070</v>
      </c>
      <c r="G56" s="204">
        <f>IF($E56="Yes",20910,0)</f>
        <v>20910</v>
      </c>
      <c r="H56" s="204">
        <f>IF($E56="Yes",22420,0)</f>
        <v>22420</v>
      </c>
      <c r="I56" s="205">
        <f>IF($E56="Yes",23080)</f>
        <v>23080</v>
      </c>
      <c r="J56" s="157"/>
      <c r="K56" s="408"/>
      <c r="L56" s="222"/>
    </row>
    <row r="57" spans="1:13" x14ac:dyDescent="0.4">
      <c r="A57" s="276"/>
      <c r="B57" s="252"/>
      <c r="C57" s="153"/>
      <c r="D57" s="152"/>
      <c r="E57" s="200"/>
      <c r="F57" s="134"/>
      <c r="G57" s="134"/>
      <c r="H57" s="204"/>
      <c r="I57" s="205"/>
      <c r="J57" s="157"/>
      <c r="K57" s="408"/>
      <c r="L57" s="222"/>
    </row>
    <row r="58" spans="1:13" x14ac:dyDescent="0.4">
      <c r="A58" s="227" t="s">
        <v>234</v>
      </c>
      <c r="B58" s="139"/>
      <c r="C58" s="153"/>
      <c r="D58" s="152"/>
      <c r="E58" s="200"/>
      <c r="F58" s="226">
        <f>F7+F10+F13+F19+F21+F24+F27+F31+F33+F36+F38+F40+F43+F45+F47+F52+F56+F49+F16</f>
        <v>1008913</v>
      </c>
      <c r="G58" s="226">
        <f>G7+G10+G13+G19+G21+G24+G27+G31+G33+G36+G38+G40+G43+G45+G47+G52+G56+G49+G16</f>
        <v>952633</v>
      </c>
      <c r="H58" s="226">
        <f t="shared" ref="H58:I58" si="0">H7+H10+H13+H19+H21+H24+H27+H31+H33+H36+H38+H40+H43+H45+H47+H52+H56+H49+H16</f>
        <v>373873</v>
      </c>
      <c r="I58" s="409">
        <f t="shared" si="0"/>
        <v>362508</v>
      </c>
      <c r="J58" s="157"/>
      <c r="L58" s="222"/>
      <c r="M58" s="242"/>
    </row>
    <row r="59" spans="1:13" x14ac:dyDescent="0.4">
      <c r="A59" s="138"/>
      <c r="B59" s="139"/>
      <c r="C59" s="153"/>
      <c r="D59" s="152"/>
      <c r="E59" s="200"/>
      <c r="F59" s="201"/>
      <c r="G59" s="201"/>
      <c r="H59" s="201"/>
      <c r="I59" s="202"/>
      <c r="J59" s="157"/>
      <c r="L59" s="222"/>
      <c r="M59" s="242"/>
    </row>
    <row r="60" spans="1:13" x14ac:dyDescent="0.4">
      <c r="A60" s="144"/>
      <c r="B60" s="139" t="s">
        <v>74</v>
      </c>
      <c r="C60" s="133"/>
      <c r="D60" s="133"/>
      <c r="E60" s="137"/>
      <c r="F60" s="263">
        <f>((F53)+(F28))*-1+G125</f>
        <v>248150</v>
      </c>
      <c r="G60" s="263">
        <f t="shared" ref="G60:I60" si="1">((G53)+(G28))*-1+H125</f>
        <v>212540</v>
      </c>
      <c r="H60" s="263">
        <f t="shared" si="1"/>
        <v>131920</v>
      </c>
      <c r="I60" s="406">
        <f t="shared" si="1"/>
        <v>122110</v>
      </c>
      <c r="J60" s="157"/>
      <c r="L60" s="222"/>
      <c r="M60" s="242"/>
    </row>
    <row r="61" spans="1:13" x14ac:dyDescent="0.4">
      <c r="A61" s="144"/>
      <c r="B61" s="139"/>
      <c r="C61" s="133"/>
      <c r="D61" s="133"/>
      <c r="E61" s="137"/>
      <c r="F61" s="195"/>
      <c r="G61" s="195"/>
      <c r="H61" s="195"/>
      <c r="I61" s="197"/>
      <c r="J61" s="157"/>
      <c r="L61" s="222"/>
      <c r="M61" s="242"/>
    </row>
    <row r="62" spans="1:13" ht="14.25" thickBot="1" x14ac:dyDescent="0.45">
      <c r="A62" s="144" t="s">
        <v>75</v>
      </c>
      <c r="B62" s="139"/>
      <c r="C62" s="133"/>
      <c r="D62" s="133"/>
      <c r="E62" s="137"/>
      <c r="F62" s="196">
        <f>F58-F60</f>
        <v>760763</v>
      </c>
      <c r="G62" s="196">
        <f>G58-G60</f>
        <v>740093</v>
      </c>
      <c r="H62" s="196">
        <f>H58-H60</f>
        <v>241953</v>
      </c>
      <c r="I62" s="203">
        <f>I58-I60</f>
        <v>240398</v>
      </c>
      <c r="J62" s="157"/>
      <c r="M62" s="242"/>
    </row>
    <row r="63" spans="1:13" ht="14.65" thickTop="1" thickBot="1" x14ac:dyDescent="0.45">
      <c r="A63" s="145"/>
      <c r="B63" s="130"/>
      <c r="C63" s="146"/>
      <c r="D63" s="146"/>
      <c r="E63" s="147"/>
      <c r="F63" s="147"/>
      <c r="G63" s="148"/>
      <c r="H63" s="149"/>
      <c r="I63" s="287"/>
      <c r="J63" s="157"/>
      <c r="M63" s="242"/>
    </row>
    <row r="64" spans="1:13" ht="42.75" x14ac:dyDescent="0.65">
      <c r="A64" s="475" t="s">
        <v>69</v>
      </c>
      <c r="B64" s="476"/>
      <c r="C64" s="282" t="s">
        <v>63</v>
      </c>
      <c r="D64" s="282"/>
      <c r="E64" s="150" t="s">
        <v>64</v>
      </c>
      <c r="F64" s="131">
        <f>F3</f>
        <v>2023</v>
      </c>
      <c r="G64" s="131">
        <f>G3</f>
        <v>2024</v>
      </c>
      <c r="H64" s="131">
        <f>G64+1</f>
        <v>2025</v>
      </c>
      <c r="I64" s="132">
        <f>H64+1</f>
        <v>2026</v>
      </c>
      <c r="J64" s="407"/>
      <c r="M64" s="242"/>
    </row>
    <row r="65" spans="1:13" x14ac:dyDescent="0.4">
      <c r="A65" s="224"/>
      <c r="B65" s="152"/>
      <c r="C65" s="153"/>
      <c r="D65" s="152"/>
      <c r="E65" s="158"/>
      <c r="F65" s="158"/>
      <c r="G65" s="204"/>
      <c r="H65" s="204"/>
      <c r="I65" s="205"/>
      <c r="J65" s="157"/>
      <c r="L65" s="222"/>
      <c r="M65" s="242"/>
    </row>
    <row r="66" spans="1:13" ht="15.75" x14ac:dyDescent="0.4">
      <c r="A66" s="462" t="s">
        <v>115</v>
      </c>
      <c r="B66" s="463"/>
      <c r="C66" s="153"/>
      <c r="D66" s="152"/>
      <c r="E66" s="154"/>
      <c r="F66" s="154"/>
      <c r="G66" s="204"/>
      <c r="H66" s="204"/>
      <c r="I66" s="205"/>
      <c r="J66" s="157"/>
      <c r="M66" s="242"/>
    </row>
    <row r="67" spans="1:13" x14ac:dyDescent="0.4">
      <c r="A67" s="224" t="s">
        <v>102</v>
      </c>
      <c r="B67" s="152"/>
      <c r="C67" s="153" t="s">
        <v>95</v>
      </c>
      <c r="D67" s="152"/>
      <c r="E67" s="245">
        <v>0</v>
      </c>
      <c r="F67" s="433">
        <f>ROUND(($G$147*E67),-1)</f>
        <v>0</v>
      </c>
      <c r="G67" s="433">
        <f>ROUND(($G$147*E67),-1)</f>
        <v>0</v>
      </c>
      <c r="H67" s="433">
        <f>ROUND(($G$147*E67),-1)</f>
        <v>0</v>
      </c>
      <c r="I67" s="434">
        <f>ROUND(($G$147*E67),-1)</f>
        <v>0</v>
      </c>
      <c r="J67" s="157"/>
      <c r="M67" s="242"/>
    </row>
    <row r="68" spans="1:13" x14ac:dyDescent="0.4">
      <c r="A68" s="399"/>
      <c r="B68" s="281"/>
      <c r="C68" s="153"/>
      <c r="D68" s="152"/>
      <c r="E68" s="200"/>
      <c r="F68" s="431"/>
      <c r="G68" s="435"/>
      <c r="H68" s="435"/>
      <c r="I68" s="436"/>
      <c r="J68" s="157"/>
      <c r="M68" s="242"/>
    </row>
    <row r="69" spans="1:13" x14ac:dyDescent="0.4">
      <c r="A69" s="224" t="s">
        <v>103</v>
      </c>
      <c r="B69" s="152"/>
      <c r="C69" s="153" t="s">
        <v>95</v>
      </c>
      <c r="D69" s="152"/>
      <c r="E69" s="245">
        <v>0</v>
      </c>
      <c r="F69" s="432"/>
      <c r="G69" s="433">
        <f>ROUND(($G$147*E69),-1)</f>
        <v>0</v>
      </c>
      <c r="H69" s="433">
        <f>ROUND(($G$147*E69),-1)</f>
        <v>0</v>
      </c>
      <c r="I69" s="434">
        <f>ROUND(($G$147*E69),-1)</f>
        <v>0</v>
      </c>
      <c r="J69" s="157"/>
      <c r="M69" s="242"/>
    </row>
    <row r="70" spans="1:13" x14ac:dyDescent="0.4">
      <c r="A70" s="399"/>
      <c r="B70" s="281"/>
      <c r="C70" s="153"/>
      <c r="D70" s="152"/>
      <c r="E70" s="200"/>
      <c r="F70" s="431"/>
      <c r="G70" s="435"/>
      <c r="H70" s="435"/>
      <c r="I70" s="436"/>
      <c r="J70" s="157"/>
      <c r="M70" s="242"/>
    </row>
    <row r="71" spans="1:13" x14ac:dyDescent="0.4">
      <c r="A71" s="224" t="s">
        <v>104</v>
      </c>
      <c r="B71" s="152"/>
      <c r="C71" s="153" t="s">
        <v>95</v>
      </c>
      <c r="D71" s="152"/>
      <c r="E71" s="245">
        <v>0</v>
      </c>
      <c r="F71" s="432"/>
      <c r="G71" s="435"/>
      <c r="H71" s="433">
        <f>ROUND(($G$147*E71),-1)</f>
        <v>0</v>
      </c>
      <c r="I71" s="434">
        <f>ROUND(($G$147*E71),-1)</f>
        <v>0</v>
      </c>
      <c r="J71" s="157"/>
      <c r="M71" s="242"/>
    </row>
    <row r="72" spans="1:13" x14ac:dyDescent="0.4">
      <c r="A72" s="224"/>
      <c r="B72" s="152"/>
      <c r="C72" s="153"/>
      <c r="D72" s="152"/>
      <c r="E72" s="200"/>
      <c r="F72" s="431"/>
      <c r="G72" s="435"/>
      <c r="H72" s="435"/>
      <c r="I72" s="436"/>
      <c r="J72" s="157"/>
      <c r="M72" s="242"/>
    </row>
    <row r="73" spans="1:13" x14ac:dyDescent="0.4">
      <c r="A73" s="224" t="s">
        <v>105</v>
      </c>
      <c r="B73" s="152"/>
      <c r="C73" s="153" t="s">
        <v>95</v>
      </c>
      <c r="D73" s="152"/>
      <c r="E73" s="245">
        <v>0</v>
      </c>
      <c r="F73" s="432"/>
      <c r="G73" s="435"/>
      <c r="H73" s="435"/>
      <c r="I73" s="434">
        <f>ROUND(($G$147*E73),-1)</f>
        <v>0</v>
      </c>
      <c r="J73" s="157"/>
      <c r="M73" s="242"/>
    </row>
    <row r="74" spans="1:13" x14ac:dyDescent="0.4">
      <c r="A74" s="224"/>
      <c r="B74" s="152"/>
      <c r="C74" s="153"/>
      <c r="D74" s="152"/>
      <c r="E74" s="154"/>
      <c r="F74" s="431"/>
      <c r="G74" s="435"/>
      <c r="H74" s="435"/>
      <c r="I74" s="436"/>
      <c r="J74" s="157"/>
      <c r="M74" s="242"/>
    </row>
    <row r="75" spans="1:13" x14ac:dyDescent="0.4">
      <c r="A75" s="224"/>
      <c r="B75" s="152"/>
      <c r="C75" s="153"/>
      <c r="D75" s="152"/>
      <c r="E75" s="158" t="s">
        <v>70</v>
      </c>
      <c r="F75" s="437">
        <f>SUM(F67:F73)</f>
        <v>0</v>
      </c>
      <c r="G75" s="437">
        <f>SUM(G67:G73)</f>
        <v>0</v>
      </c>
      <c r="H75" s="437">
        <f>SUM(H67:H73)</f>
        <v>0</v>
      </c>
      <c r="I75" s="438">
        <f>SUM(I67:I73)</f>
        <v>0</v>
      </c>
      <c r="J75" s="157"/>
      <c r="M75" s="242"/>
    </row>
    <row r="76" spans="1:13" ht="14.25" thickBot="1" x14ac:dyDescent="0.45">
      <c r="A76" s="159"/>
      <c r="B76" s="162"/>
      <c r="C76" s="161"/>
      <c r="D76" s="162"/>
      <c r="E76" s="163"/>
      <c r="F76" s="439"/>
      <c r="G76" s="440"/>
      <c r="H76" s="440"/>
      <c r="I76" s="441"/>
      <c r="J76" s="157"/>
    </row>
    <row r="77" spans="1:13" x14ac:dyDescent="0.4">
      <c r="A77" s="151"/>
      <c r="B77" s="152"/>
      <c r="C77" s="153"/>
      <c r="D77" s="152"/>
      <c r="E77" s="154"/>
      <c r="F77" s="431"/>
      <c r="G77" s="435"/>
      <c r="H77" s="435"/>
      <c r="I77" s="436"/>
      <c r="J77" s="157"/>
    </row>
    <row r="78" spans="1:13" ht="15.75" x14ac:dyDescent="0.4">
      <c r="A78" s="462" t="s">
        <v>116</v>
      </c>
      <c r="B78" s="463"/>
      <c r="C78" s="153"/>
      <c r="D78" s="152"/>
      <c r="E78" s="154"/>
      <c r="F78" s="431"/>
      <c r="G78" s="435"/>
      <c r="H78" s="435"/>
      <c r="I78" s="436"/>
      <c r="J78" s="157"/>
    </row>
    <row r="79" spans="1:13" x14ac:dyDescent="0.4">
      <c r="A79" s="224" t="s">
        <v>98</v>
      </c>
      <c r="B79" s="152"/>
      <c r="C79" s="153" t="s">
        <v>95</v>
      </c>
      <c r="D79" s="152"/>
      <c r="E79" s="245">
        <v>0</v>
      </c>
      <c r="F79" s="433">
        <f>ROUND(($I$153*E79),-1)</f>
        <v>0</v>
      </c>
      <c r="G79" s="433">
        <f>ROUND(($I$153*E79),-1)</f>
        <v>0</v>
      </c>
      <c r="H79" s="433">
        <f>ROUND(($I$153*E79),-1)</f>
        <v>0</v>
      </c>
      <c r="I79" s="434">
        <f>ROUND(($I$153*E79),-1)</f>
        <v>0</v>
      </c>
      <c r="J79" s="157"/>
    </row>
    <row r="80" spans="1:13" x14ac:dyDescent="0.4">
      <c r="A80" s="399"/>
      <c r="B80" s="281"/>
      <c r="C80" s="153"/>
      <c r="D80" s="152"/>
      <c r="E80" s="200"/>
      <c r="F80" s="431"/>
      <c r="G80" s="435"/>
      <c r="H80" s="435"/>
      <c r="I80" s="436"/>
      <c r="J80" s="157"/>
      <c r="L80" s="222"/>
    </row>
    <row r="81" spans="1:12" x14ac:dyDescent="0.4">
      <c r="A81" s="224" t="s">
        <v>99</v>
      </c>
      <c r="B81" s="152"/>
      <c r="C81" s="153" t="s">
        <v>95</v>
      </c>
      <c r="D81" s="152"/>
      <c r="E81" s="245">
        <v>0</v>
      </c>
      <c r="F81" s="432"/>
      <c r="G81" s="433">
        <f>ROUND(($I$153*E81),-1)</f>
        <v>0</v>
      </c>
      <c r="H81" s="433">
        <f>ROUND(($I$153*E81),-1)</f>
        <v>0</v>
      </c>
      <c r="I81" s="434">
        <f>ROUND(($I$153*E81),-1)</f>
        <v>0</v>
      </c>
      <c r="J81" s="157"/>
      <c r="L81" s="222"/>
    </row>
    <row r="82" spans="1:12" x14ac:dyDescent="0.4">
      <c r="A82" s="399"/>
      <c r="B82" s="281"/>
      <c r="C82" s="153"/>
      <c r="D82" s="152"/>
      <c r="E82" s="200"/>
      <c r="F82" s="431"/>
      <c r="G82" s="435"/>
      <c r="H82" s="435"/>
      <c r="I82" s="436"/>
      <c r="J82" s="157"/>
      <c r="L82" s="222"/>
    </row>
    <row r="83" spans="1:12" x14ac:dyDescent="0.4">
      <c r="A83" s="224" t="s">
        <v>100</v>
      </c>
      <c r="B83" s="152"/>
      <c r="C83" s="153" t="s">
        <v>95</v>
      </c>
      <c r="D83" s="152"/>
      <c r="E83" s="245">
        <v>0</v>
      </c>
      <c r="F83" s="432"/>
      <c r="G83" s="435"/>
      <c r="H83" s="433">
        <f>ROUND(($I$153*E83),-1)</f>
        <v>0</v>
      </c>
      <c r="I83" s="434">
        <f>ROUND(($I$153*E83),-1)</f>
        <v>0</v>
      </c>
      <c r="J83" s="157"/>
      <c r="L83" s="222"/>
    </row>
    <row r="84" spans="1:12" x14ac:dyDescent="0.4">
      <c r="A84" s="224"/>
      <c r="B84" s="152"/>
      <c r="C84" s="153"/>
      <c r="D84" s="152"/>
      <c r="E84" s="200"/>
      <c r="F84" s="431"/>
      <c r="G84" s="435"/>
      <c r="H84" s="435"/>
      <c r="I84" s="436"/>
      <c r="J84" s="157"/>
      <c r="L84" s="222"/>
    </row>
    <row r="85" spans="1:12" x14ac:dyDescent="0.4">
      <c r="A85" s="224" t="s">
        <v>101</v>
      </c>
      <c r="B85" s="152"/>
      <c r="C85" s="153" t="s">
        <v>95</v>
      </c>
      <c r="D85" s="152"/>
      <c r="E85" s="245">
        <v>0</v>
      </c>
      <c r="F85" s="432"/>
      <c r="G85" s="435"/>
      <c r="H85" s="435"/>
      <c r="I85" s="434">
        <f>ROUND(($I$153*E85),-1)</f>
        <v>0</v>
      </c>
      <c r="J85" s="157"/>
      <c r="L85" s="222"/>
    </row>
    <row r="86" spans="1:12" x14ac:dyDescent="0.4">
      <c r="A86" s="224"/>
      <c r="B86" s="152"/>
      <c r="C86" s="153"/>
      <c r="D86" s="152"/>
      <c r="E86" s="154"/>
      <c r="F86" s="431"/>
      <c r="G86" s="435"/>
      <c r="H86" s="435"/>
      <c r="I86" s="436"/>
      <c r="J86" s="157"/>
      <c r="L86" s="222"/>
    </row>
    <row r="87" spans="1:12" x14ac:dyDescent="0.4">
      <c r="A87" s="224"/>
      <c r="B87" s="152"/>
      <c r="C87" s="153"/>
      <c r="D87" s="152"/>
      <c r="E87" s="158" t="s">
        <v>70</v>
      </c>
      <c r="F87" s="437">
        <f>SUM(F79:F85)</f>
        <v>0</v>
      </c>
      <c r="G87" s="437">
        <f>SUM(G79:G85)</f>
        <v>0</v>
      </c>
      <c r="H87" s="437">
        <f>SUM(H79:H85)</f>
        <v>0</v>
      </c>
      <c r="I87" s="438">
        <f>SUM(I79:I85)</f>
        <v>0</v>
      </c>
      <c r="J87" s="157"/>
      <c r="L87" s="222"/>
    </row>
    <row r="88" spans="1:12" ht="14.25" thickBot="1" x14ac:dyDescent="0.45">
      <c r="A88" s="249"/>
      <c r="B88" s="162"/>
      <c r="C88" s="161"/>
      <c r="D88" s="162"/>
      <c r="E88" s="250"/>
      <c r="F88" s="442"/>
      <c r="G88" s="440"/>
      <c r="H88" s="440"/>
      <c r="I88" s="441"/>
      <c r="J88" s="157"/>
      <c r="L88" s="222"/>
    </row>
    <row r="89" spans="1:12" x14ac:dyDescent="0.4">
      <c r="A89" s="164"/>
      <c r="B89" s="165"/>
      <c r="C89" s="166"/>
      <c r="D89" s="165"/>
      <c r="E89" s="167"/>
      <c r="F89" s="443"/>
      <c r="G89" s="444"/>
      <c r="H89" s="444"/>
      <c r="I89" s="445"/>
      <c r="J89" s="157"/>
      <c r="L89" s="222"/>
    </row>
    <row r="90" spans="1:12" ht="15.75" x14ac:dyDescent="0.4">
      <c r="A90" s="462" t="s">
        <v>117</v>
      </c>
      <c r="B90" s="463"/>
      <c r="C90" s="153"/>
      <c r="D90" s="152"/>
      <c r="E90" s="154"/>
      <c r="F90" s="431"/>
      <c r="G90" s="435"/>
      <c r="H90" s="435"/>
      <c r="I90" s="436"/>
      <c r="J90" s="157"/>
      <c r="L90" s="222"/>
    </row>
    <row r="91" spans="1:12" x14ac:dyDescent="0.4">
      <c r="A91" s="224" t="s">
        <v>106</v>
      </c>
      <c r="B91" s="152"/>
      <c r="C91" s="153" t="s">
        <v>95</v>
      </c>
      <c r="D91" s="152"/>
      <c r="E91" s="245">
        <v>0</v>
      </c>
      <c r="F91" s="433">
        <f>ROUND(($G$147*E91),-1)</f>
        <v>0</v>
      </c>
      <c r="G91" s="433">
        <f>ROUND(($G$147*E91),-1)</f>
        <v>0</v>
      </c>
      <c r="H91" s="433">
        <f>ROUND(($G$147*E91),-1)</f>
        <v>0</v>
      </c>
      <c r="I91" s="434">
        <f>ROUND(($G$147*E91),-1)</f>
        <v>0</v>
      </c>
      <c r="J91" s="157"/>
      <c r="L91" s="222"/>
    </row>
    <row r="92" spans="1:12" x14ac:dyDescent="0.4">
      <c r="A92" s="399"/>
      <c r="B92" s="281"/>
      <c r="C92" s="153"/>
      <c r="D92" s="152"/>
      <c r="E92" s="200"/>
      <c r="F92" s="431"/>
      <c r="G92" s="435"/>
      <c r="H92" s="435"/>
      <c r="I92" s="436"/>
      <c r="J92" s="157"/>
      <c r="L92" s="222"/>
    </row>
    <row r="93" spans="1:12" x14ac:dyDescent="0.4">
      <c r="A93" s="224" t="s">
        <v>107</v>
      </c>
      <c r="B93" s="152"/>
      <c r="C93" s="153" t="s">
        <v>95</v>
      </c>
      <c r="D93" s="152"/>
      <c r="E93" s="245">
        <v>0</v>
      </c>
      <c r="F93" s="432"/>
      <c r="G93" s="433">
        <f>ROUND(($G$147*E93),-1)</f>
        <v>0</v>
      </c>
      <c r="H93" s="433">
        <f>ROUND(($G$147*E93),-1)</f>
        <v>0</v>
      </c>
      <c r="I93" s="434">
        <f>ROUND(($G$147*E93),-1)</f>
        <v>0</v>
      </c>
      <c r="J93" s="157"/>
      <c r="L93" s="222"/>
    </row>
    <row r="94" spans="1:12" x14ac:dyDescent="0.4">
      <c r="A94" s="399"/>
      <c r="B94" s="281"/>
      <c r="C94" s="153"/>
      <c r="D94" s="152"/>
      <c r="E94" s="200"/>
      <c r="F94" s="431"/>
      <c r="G94" s="435"/>
      <c r="H94" s="435"/>
      <c r="I94" s="436"/>
      <c r="J94" s="157"/>
      <c r="L94" s="222"/>
    </row>
    <row r="95" spans="1:12" x14ac:dyDescent="0.4">
      <c r="A95" s="224" t="s">
        <v>108</v>
      </c>
      <c r="B95" s="152"/>
      <c r="C95" s="153" t="s">
        <v>95</v>
      </c>
      <c r="D95" s="152"/>
      <c r="E95" s="245">
        <v>0</v>
      </c>
      <c r="F95" s="432"/>
      <c r="G95" s="435"/>
      <c r="H95" s="433">
        <f>ROUND(($G$147*E95),-1)</f>
        <v>0</v>
      </c>
      <c r="I95" s="434">
        <f>ROUND(($G$147*E95),-1)</f>
        <v>0</v>
      </c>
      <c r="J95" s="157"/>
      <c r="L95" s="222"/>
    </row>
    <row r="96" spans="1:12" x14ac:dyDescent="0.4">
      <c r="A96" s="224"/>
      <c r="B96" s="152"/>
      <c r="C96" s="153"/>
      <c r="D96" s="152"/>
      <c r="E96" s="200"/>
      <c r="F96" s="431"/>
      <c r="G96" s="435"/>
      <c r="H96" s="435"/>
      <c r="I96" s="436"/>
      <c r="J96" s="157"/>
      <c r="L96" s="222"/>
    </row>
    <row r="97" spans="1:12" x14ac:dyDescent="0.4">
      <c r="A97" s="224" t="s">
        <v>109</v>
      </c>
      <c r="B97" s="152"/>
      <c r="C97" s="153" t="s">
        <v>95</v>
      </c>
      <c r="D97" s="152"/>
      <c r="E97" s="245">
        <v>0</v>
      </c>
      <c r="F97" s="432"/>
      <c r="G97" s="435"/>
      <c r="H97" s="435"/>
      <c r="I97" s="434">
        <f>ROUND(($G$147*E97),-1)</f>
        <v>0</v>
      </c>
      <c r="J97" s="157"/>
      <c r="L97" s="222"/>
    </row>
    <row r="98" spans="1:12" x14ac:dyDescent="0.4">
      <c r="A98" s="224"/>
      <c r="B98" s="152"/>
      <c r="C98" s="153"/>
      <c r="D98" s="152"/>
      <c r="E98" s="154"/>
      <c r="F98" s="431"/>
      <c r="G98" s="435"/>
      <c r="H98" s="435"/>
      <c r="I98" s="436"/>
      <c r="J98" s="157"/>
      <c r="L98" s="222"/>
    </row>
    <row r="99" spans="1:12" x14ac:dyDescent="0.4">
      <c r="A99" s="224"/>
      <c r="B99" s="152"/>
      <c r="C99" s="153"/>
      <c r="D99" s="152"/>
      <c r="E99" s="158" t="s">
        <v>70</v>
      </c>
      <c r="F99" s="437">
        <f>SUM(F91:F97)</f>
        <v>0</v>
      </c>
      <c r="G99" s="437">
        <f>SUM(G91:G97)</f>
        <v>0</v>
      </c>
      <c r="H99" s="437">
        <f>SUM(H91:H97)</f>
        <v>0</v>
      </c>
      <c r="I99" s="438">
        <f>SUM(I91:I97)</f>
        <v>0</v>
      </c>
      <c r="J99" s="157"/>
      <c r="L99" s="222"/>
    </row>
    <row r="100" spans="1:12" ht="14.25" thickBot="1" x14ac:dyDescent="0.45">
      <c r="A100" s="159"/>
      <c r="B100" s="162"/>
      <c r="C100" s="161"/>
      <c r="D100" s="162"/>
      <c r="E100" s="163"/>
      <c r="F100" s="439"/>
      <c r="G100" s="440"/>
      <c r="H100" s="440"/>
      <c r="I100" s="441"/>
      <c r="J100" s="157"/>
      <c r="L100" s="222"/>
    </row>
    <row r="101" spans="1:12" x14ac:dyDescent="0.4">
      <c r="A101" s="151"/>
      <c r="B101" s="152"/>
      <c r="C101" s="153"/>
      <c r="D101" s="152"/>
      <c r="E101" s="154"/>
      <c r="F101" s="431"/>
      <c r="G101" s="435"/>
      <c r="H101" s="435"/>
      <c r="I101" s="436"/>
      <c r="J101" s="157"/>
      <c r="L101" s="222"/>
    </row>
    <row r="102" spans="1:12" ht="15.75" x14ac:dyDescent="0.4">
      <c r="A102" s="462" t="s">
        <v>118</v>
      </c>
      <c r="B102" s="463"/>
      <c r="C102" s="153"/>
      <c r="D102" s="152"/>
      <c r="E102" s="154"/>
      <c r="F102" s="431"/>
      <c r="G102" s="435"/>
      <c r="H102" s="435"/>
      <c r="I102" s="436"/>
      <c r="J102" s="157"/>
      <c r="L102" s="222"/>
    </row>
    <row r="103" spans="1:12" x14ac:dyDescent="0.4">
      <c r="A103" s="224" t="s">
        <v>83</v>
      </c>
      <c r="B103" s="152"/>
      <c r="C103" s="153" t="s">
        <v>65</v>
      </c>
      <c r="D103" s="152"/>
      <c r="E103" s="155" t="s">
        <v>66</v>
      </c>
      <c r="F103" s="204">
        <f>IF($E103="Yes",13040,0)</f>
        <v>13040</v>
      </c>
      <c r="G103" s="204">
        <f>IF($E103="Yes",13410,0)</f>
        <v>13410</v>
      </c>
      <c r="H103" s="204">
        <f>IF($E103="Yes",13830,0)</f>
        <v>13830</v>
      </c>
      <c r="I103" s="205">
        <f>IF($E103="Yes",14090,0)</f>
        <v>14090</v>
      </c>
      <c r="J103" s="246"/>
      <c r="L103" s="222"/>
    </row>
    <row r="104" spans="1:12" x14ac:dyDescent="0.4">
      <c r="A104" s="399"/>
      <c r="B104" s="281"/>
      <c r="C104" s="153"/>
      <c r="D104" s="152"/>
      <c r="E104" s="154"/>
      <c r="F104" s="431"/>
      <c r="G104" s="435"/>
      <c r="H104" s="435"/>
      <c r="I104" s="436"/>
      <c r="J104" s="157"/>
      <c r="L104" s="222"/>
    </row>
    <row r="105" spans="1:12" x14ac:dyDescent="0.4">
      <c r="A105" s="224" t="s">
        <v>84</v>
      </c>
      <c r="B105" s="152"/>
      <c r="C105" s="153" t="s">
        <v>65</v>
      </c>
      <c r="D105" s="152"/>
      <c r="E105" s="155" t="s">
        <v>67</v>
      </c>
      <c r="F105" s="431"/>
      <c r="G105" s="204">
        <f>IF($E105="Yes",13410,0)</f>
        <v>0</v>
      </c>
      <c r="H105" s="204">
        <f>IF($E105="Yes",13830,0)</f>
        <v>0</v>
      </c>
      <c r="I105" s="205">
        <f>IF($E105="Yes",14090,0)</f>
        <v>0</v>
      </c>
      <c r="J105" s="157"/>
      <c r="L105" s="222"/>
    </row>
    <row r="106" spans="1:12" x14ac:dyDescent="0.4">
      <c r="A106" s="399"/>
      <c r="B106" s="281"/>
      <c r="C106" s="153"/>
      <c r="D106" s="152"/>
      <c r="E106" s="154"/>
      <c r="F106" s="431"/>
      <c r="G106" s="435"/>
      <c r="H106" s="435"/>
      <c r="I106" s="436"/>
      <c r="J106" s="157"/>
      <c r="L106" s="222"/>
    </row>
    <row r="107" spans="1:12" x14ac:dyDescent="0.4">
      <c r="A107" s="224" t="s">
        <v>85</v>
      </c>
      <c r="B107" s="152"/>
      <c r="C107" s="153" t="s">
        <v>65</v>
      </c>
      <c r="D107" s="152"/>
      <c r="E107" s="155" t="s">
        <v>67</v>
      </c>
      <c r="F107" s="431"/>
      <c r="G107" s="435"/>
      <c r="H107" s="204">
        <f>IF($E107="Yes",13830,0)</f>
        <v>0</v>
      </c>
      <c r="I107" s="205">
        <f>IF($E107="Yes",14090,0)</f>
        <v>0</v>
      </c>
      <c r="J107" s="157"/>
      <c r="L107" s="222"/>
    </row>
    <row r="108" spans="1:12" x14ac:dyDescent="0.4">
      <c r="A108" s="224"/>
      <c r="B108" s="152"/>
      <c r="C108" s="153"/>
      <c r="D108" s="152"/>
      <c r="E108" s="154"/>
      <c r="F108" s="431"/>
      <c r="G108" s="435"/>
      <c r="H108" s="435"/>
      <c r="I108" s="436"/>
      <c r="J108" s="157"/>
      <c r="L108" s="222"/>
    </row>
    <row r="109" spans="1:12" x14ac:dyDescent="0.4">
      <c r="A109" s="224" t="s">
        <v>86</v>
      </c>
      <c r="B109" s="152"/>
      <c r="C109" s="153" t="s">
        <v>65</v>
      </c>
      <c r="D109" s="152"/>
      <c r="E109" s="155" t="s">
        <v>67</v>
      </c>
      <c r="F109" s="431"/>
      <c r="G109" s="435"/>
      <c r="H109" s="435"/>
      <c r="I109" s="205">
        <f>IF($E109="Yes",14090,0)</f>
        <v>0</v>
      </c>
      <c r="J109" s="157"/>
      <c r="L109" s="222"/>
    </row>
    <row r="110" spans="1:12" x14ac:dyDescent="0.4">
      <c r="A110" s="224"/>
      <c r="B110" s="152"/>
      <c r="C110" s="153"/>
      <c r="D110" s="152"/>
      <c r="E110" s="154"/>
      <c r="F110" s="431"/>
      <c r="G110" s="435"/>
      <c r="H110" s="435"/>
      <c r="I110" s="436"/>
      <c r="J110" s="157"/>
      <c r="L110" s="222"/>
    </row>
    <row r="111" spans="1:12" x14ac:dyDescent="0.4">
      <c r="A111" s="224"/>
      <c r="B111" s="152"/>
      <c r="C111" s="153"/>
      <c r="D111" s="152"/>
      <c r="E111" s="158" t="s">
        <v>70</v>
      </c>
      <c r="F111" s="437">
        <f>SUM(F102:F110)</f>
        <v>13040</v>
      </c>
      <c r="G111" s="437">
        <f>SUM(G102:G110)</f>
        <v>13410</v>
      </c>
      <c r="H111" s="437">
        <f>SUM(H102:H110)</f>
        <v>13830</v>
      </c>
      <c r="I111" s="438">
        <f>SUM(I102:I110)</f>
        <v>14090</v>
      </c>
      <c r="J111" s="157"/>
      <c r="L111" s="222"/>
    </row>
    <row r="112" spans="1:12" ht="14.25" thickBot="1" x14ac:dyDescent="0.45">
      <c r="A112" s="159"/>
      <c r="B112" s="160"/>
      <c r="C112" s="161"/>
      <c r="D112" s="162"/>
      <c r="E112" s="163"/>
      <c r="F112" s="439"/>
      <c r="G112" s="440"/>
      <c r="H112" s="440"/>
      <c r="I112" s="441"/>
      <c r="J112" s="157"/>
      <c r="L112" s="222"/>
    </row>
    <row r="113" spans="1:12" x14ac:dyDescent="0.4">
      <c r="A113" s="164"/>
      <c r="B113" s="165"/>
      <c r="C113" s="166"/>
      <c r="D113" s="165"/>
      <c r="E113" s="167"/>
      <c r="F113" s="443"/>
      <c r="G113" s="444"/>
      <c r="H113" s="444"/>
      <c r="I113" s="436"/>
      <c r="J113" s="157"/>
      <c r="L113" s="222"/>
    </row>
    <row r="114" spans="1:12" ht="15.75" x14ac:dyDescent="0.4">
      <c r="A114" s="462" t="s">
        <v>361</v>
      </c>
      <c r="B114" s="463"/>
      <c r="C114" s="153"/>
      <c r="D114" s="152"/>
      <c r="E114" s="154"/>
      <c r="F114" s="431"/>
      <c r="G114" s="435"/>
      <c r="H114" s="435"/>
      <c r="I114" s="436"/>
      <c r="J114" s="157"/>
      <c r="L114" s="222"/>
    </row>
    <row r="115" spans="1:12" x14ac:dyDescent="0.4">
      <c r="A115" s="224" t="s">
        <v>87</v>
      </c>
      <c r="B115" s="152"/>
      <c r="C115" s="153" t="s">
        <v>95</v>
      </c>
      <c r="D115" s="152"/>
      <c r="E115" s="245">
        <v>0</v>
      </c>
      <c r="F115" s="446">
        <f>ROUND((IF($E115&gt;0,(E115*100)*F159,0)),-1)</f>
        <v>0</v>
      </c>
      <c r="G115" s="446">
        <f>ROUND((IF($E115&gt;0,(E115*100)*G$159,0)),-1)</f>
        <v>0</v>
      </c>
      <c r="H115" s="446">
        <f>ROUND((IF($E115&gt;0,(E115*100)*H$159,0)),-1)</f>
        <v>0</v>
      </c>
      <c r="I115" s="205">
        <f>ROUND((IF($E115&gt;0,(E115*100)*I$159,0)),-1)</f>
        <v>0</v>
      </c>
      <c r="J115" s="157"/>
      <c r="L115" s="222"/>
    </row>
    <row r="116" spans="1:12" x14ac:dyDescent="0.4">
      <c r="A116" s="224"/>
      <c r="B116" s="152"/>
      <c r="C116" s="153"/>
      <c r="D116" s="152"/>
      <c r="E116" s="200"/>
      <c r="F116" s="431"/>
      <c r="G116" s="446"/>
      <c r="H116" s="435"/>
      <c r="I116" s="436"/>
      <c r="J116" s="157"/>
      <c r="L116" s="222"/>
    </row>
    <row r="117" spans="1:12" x14ac:dyDescent="0.4">
      <c r="A117" s="224" t="s">
        <v>88</v>
      </c>
      <c r="B117" s="152"/>
      <c r="C117" s="153" t="s">
        <v>95</v>
      </c>
      <c r="D117" s="152"/>
      <c r="E117" s="245">
        <v>0</v>
      </c>
      <c r="F117" s="432"/>
      <c r="G117" s="446">
        <f>ROUND((IF($E117&gt;0,(E117*100)*G$159,0)),-1)</f>
        <v>0</v>
      </c>
      <c r="H117" s="446">
        <f>ROUND((IF($E117&gt;0,(E117*100)*H$159,0)),-1)</f>
        <v>0</v>
      </c>
      <c r="I117" s="205">
        <f>ROUND((IF($E117&gt;0,(E117*100)*I$159,0)),-1)</f>
        <v>0</v>
      </c>
      <c r="J117" s="157"/>
      <c r="L117" s="222"/>
    </row>
    <row r="118" spans="1:12" x14ac:dyDescent="0.4">
      <c r="A118" s="224"/>
      <c r="B118" s="152"/>
      <c r="C118" s="153"/>
      <c r="D118" s="152"/>
      <c r="E118" s="200"/>
      <c r="F118" s="431"/>
      <c r="G118" s="446"/>
      <c r="H118" s="435"/>
      <c r="I118" s="436"/>
      <c r="J118" s="157"/>
      <c r="L118" s="222"/>
    </row>
    <row r="119" spans="1:12" x14ac:dyDescent="0.4">
      <c r="A119" s="224" t="s">
        <v>89</v>
      </c>
      <c r="B119" s="152"/>
      <c r="C119" s="153" t="s">
        <v>95</v>
      </c>
      <c r="D119" s="152"/>
      <c r="E119" s="245">
        <v>0</v>
      </c>
      <c r="F119" s="432"/>
      <c r="G119" s="446"/>
      <c r="H119" s="446">
        <f>ROUND((IF($E119&gt;0,(E119*100)*H$159,0)),-1)</f>
        <v>0</v>
      </c>
      <c r="I119" s="205">
        <f>ROUND((IF($E119&gt;0,(E119*100)*I$159,0)),-1)</f>
        <v>0</v>
      </c>
      <c r="J119" s="157"/>
      <c r="L119" s="222"/>
    </row>
    <row r="120" spans="1:12" x14ac:dyDescent="0.4">
      <c r="A120" s="224"/>
      <c r="B120" s="152"/>
      <c r="C120" s="153"/>
      <c r="D120" s="152"/>
      <c r="E120" s="200"/>
      <c r="F120" s="431"/>
      <c r="G120" s="446"/>
      <c r="H120" s="435"/>
      <c r="I120" s="436"/>
      <c r="J120" s="157"/>
      <c r="L120" s="222"/>
    </row>
    <row r="121" spans="1:12" x14ac:dyDescent="0.4">
      <c r="A121" s="224" t="s">
        <v>90</v>
      </c>
      <c r="B121" s="152"/>
      <c r="C121" s="153" t="s">
        <v>95</v>
      </c>
      <c r="D121" s="152"/>
      <c r="E121" s="245">
        <v>0</v>
      </c>
      <c r="F121" s="432"/>
      <c r="G121" s="446"/>
      <c r="H121" s="435"/>
      <c r="I121" s="205">
        <f>ROUND((IF($E121&gt;0,(E121*100)*I$159,0)),-1)</f>
        <v>0</v>
      </c>
      <c r="J121" s="157"/>
      <c r="L121" s="222"/>
    </row>
    <row r="122" spans="1:12" x14ac:dyDescent="0.4">
      <c r="A122" s="151"/>
      <c r="B122" s="220"/>
      <c r="C122" s="220"/>
      <c r="D122" s="220"/>
      <c r="E122" s="220"/>
      <c r="F122" s="447"/>
      <c r="G122" s="447"/>
      <c r="H122" s="447"/>
      <c r="I122" s="436"/>
      <c r="J122" s="157"/>
      <c r="L122" s="222"/>
    </row>
    <row r="123" spans="1:12" x14ac:dyDescent="0.4">
      <c r="A123" s="151"/>
      <c r="B123" s="220"/>
      <c r="C123" s="220"/>
      <c r="D123" s="220"/>
      <c r="E123" s="168" t="s">
        <v>70</v>
      </c>
      <c r="F123" s="437">
        <f>SUM(F115:F122)</f>
        <v>0</v>
      </c>
      <c r="G123" s="437">
        <f>SUM(G115:G122)</f>
        <v>0</v>
      </c>
      <c r="H123" s="437">
        <f>SUM(H115:H122)</f>
        <v>0</v>
      </c>
      <c r="I123" s="438">
        <f>SUM(I115:I122)</f>
        <v>0</v>
      </c>
      <c r="J123" s="157"/>
      <c r="L123" s="222"/>
    </row>
    <row r="124" spans="1:12" x14ac:dyDescent="0.4">
      <c r="A124" s="151"/>
      <c r="B124" s="220"/>
      <c r="C124" s="220"/>
      <c r="D124" s="220"/>
      <c r="E124" s="168"/>
      <c r="F124" s="435"/>
      <c r="G124" s="435"/>
      <c r="H124" s="435"/>
      <c r="I124" s="436"/>
      <c r="J124" s="157"/>
      <c r="L124" s="222"/>
    </row>
    <row r="125" spans="1:12" ht="14.25" thickBot="1" x14ac:dyDescent="0.45">
      <c r="A125" s="159"/>
      <c r="B125" s="160"/>
      <c r="C125" s="170"/>
      <c r="D125" s="170"/>
      <c r="E125" s="170" t="s">
        <v>71</v>
      </c>
      <c r="F125" s="448">
        <f>F75+F87+F99+F111+F123</f>
        <v>13040</v>
      </c>
      <c r="G125" s="448">
        <f>G75+G87+G99+G111+G123</f>
        <v>13410</v>
      </c>
      <c r="H125" s="448">
        <f>H75+H87+H99+H111+H123</f>
        <v>13830</v>
      </c>
      <c r="I125" s="449">
        <f>I75+I87+I99+I111+I123</f>
        <v>14090</v>
      </c>
      <c r="J125" s="157"/>
      <c r="L125" s="222"/>
    </row>
    <row r="126" spans="1:12" x14ac:dyDescent="0.4">
      <c r="A126" s="171"/>
      <c r="B126" s="172"/>
      <c r="C126" s="172"/>
      <c r="D126" s="172"/>
      <c r="E126" s="172"/>
      <c r="F126" s="172"/>
      <c r="G126" s="172"/>
      <c r="H126" s="172"/>
      <c r="I126" s="172"/>
      <c r="J126" s="157"/>
      <c r="L126" s="222"/>
    </row>
    <row r="127" spans="1:12" x14ac:dyDescent="0.4">
      <c r="A127" s="477" t="s">
        <v>72</v>
      </c>
      <c r="B127" s="478"/>
      <c r="C127" s="478"/>
      <c r="D127" s="478"/>
      <c r="E127" s="478"/>
      <c r="F127" s="478"/>
      <c r="G127" s="478"/>
      <c r="H127" s="478"/>
      <c r="I127" s="478"/>
      <c r="J127" s="157"/>
      <c r="L127" s="222"/>
    </row>
    <row r="128" spans="1:12" x14ac:dyDescent="0.4">
      <c r="A128" s="479" t="s">
        <v>96</v>
      </c>
      <c r="B128" s="480"/>
      <c r="C128" s="481"/>
      <c r="D128" s="481"/>
      <c r="E128" s="481"/>
      <c r="F128" s="274"/>
      <c r="G128" s="173"/>
      <c r="H128" s="173"/>
      <c r="I128" s="173"/>
      <c r="J128" s="157"/>
      <c r="L128" s="222"/>
    </row>
    <row r="129" spans="1:12" x14ac:dyDescent="0.4">
      <c r="J129" s="157"/>
      <c r="L129" s="222"/>
    </row>
    <row r="130" spans="1:12" ht="15.4" x14ac:dyDescent="0.4">
      <c r="A130" s="464" t="s">
        <v>110</v>
      </c>
      <c r="B130" s="464"/>
      <c r="C130" s="464"/>
      <c r="D130" s="464"/>
      <c r="E130" s="464"/>
      <c r="F130" s="464"/>
      <c r="G130" s="464"/>
      <c r="H130" s="464"/>
      <c r="I130" s="464"/>
      <c r="J130" s="157"/>
      <c r="L130" s="222"/>
    </row>
    <row r="131" spans="1:12" ht="15.4" x14ac:dyDescent="0.4">
      <c r="A131" s="464" t="s">
        <v>111</v>
      </c>
      <c r="B131" s="464"/>
      <c r="C131" s="464"/>
      <c r="D131" s="464"/>
      <c r="E131" s="464"/>
      <c r="F131" s="464"/>
      <c r="G131" s="464"/>
      <c r="H131" s="464"/>
      <c r="I131" s="464"/>
      <c r="J131" s="157"/>
      <c r="L131" s="222"/>
    </row>
    <row r="132" spans="1:12" ht="15.4" x14ac:dyDescent="0.4">
      <c r="A132" s="464" t="s">
        <v>112</v>
      </c>
      <c r="B132" s="464"/>
      <c r="C132" s="464"/>
      <c r="D132" s="464"/>
      <c r="E132" s="464"/>
      <c r="F132" s="464"/>
      <c r="G132" s="464"/>
      <c r="H132" s="464"/>
      <c r="I132" s="464"/>
      <c r="J132" s="157"/>
      <c r="L132" s="222"/>
    </row>
    <row r="133" spans="1:12" ht="15.4" x14ac:dyDescent="0.4">
      <c r="A133" s="464" t="s">
        <v>113</v>
      </c>
      <c r="B133" s="464"/>
      <c r="C133" s="464"/>
      <c r="D133" s="464"/>
      <c r="E133" s="464"/>
      <c r="F133" s="464"/>
      <c r="G133" s="464"/>
      <c r="H133" s="464"/>
      <c r="I133" s="464"/>
      <c r="J133" s="157"/>
      <c r="L133" s="222"/>
    </row>
    <row r="134" spans="1:12" ht="15.4" customHeight="1" x14ac:dyDescent="0.4">
      <c r="A134" s="464" t="s">
        <v>114</v>
      </c>
      <c r="B134" s="464"/>
      <c r="C134" s="464"/>
      <c r="D134" s="464"/>
      <c r="E134" s="464"/>
      <c r="F134" s="464"/>
      <c r="G134" s="464"/>
      <c r="H134" s="464"/>
      <c r="I134" s="464"/>
      <c r="J134" s="157"/>
      <c r="L134" s="222"/>
    </row>
    <row r="135" spans="1:12" ht="15.4" x14ac:dyDescent="0.4">
      <c r="A135" s="464" t="s">
        <v>360</v>
      </c>
      <c r="B135" s="464"/>
      <c r="C135" s="464"/>
      <c r="D135" s="464"/>
      <c r="E135" s="464"/>
      <c r="F135" s="464"/>
      <c r="G135" s="464"/>
      <c r="H135" s="464"/>
      <c r="I135" s="464"/>
      <c r="J135" s="157"/>
      <c r="L135" s="222"/>
    </row>
    <row r="136" spans="1:12" ht="15.75" x14ac:dyDescent="0.4">
      <c r="A136" s="225"/>
      <c r="B136" s="174"/>
      <c r="C136" s="174"/>
      <c r="D136" s="174"/>
      <c r="E136" s="174"/>
      <c r="F136" s="174"/>
      <c r="G136" s="174"/>
      <c r="H136" s="174"/>
      <c r="I136" s="174"/>
      <c r="J136" s="157"/>
      <c r="L136" s="222"/>
    </row>
    <row r="137" spans="1:12" ht="15.75" x14ac:dyDescent="0.4">
      <c r="A137" s="225"/>
      <c r="B137" s="174"/>
      <c r="C137" s="174"/>
      <c r="D137" s="174"/>
      <c r="E137" s="174"/>
      <c r="F137" s="174"/>
      <c r="G137" s="174"/>
      <c r="H137" s="174"/>
      <c r="I137" s="174"/>
    </row>
    <row r="138" spans="1:12" x14ac:dyDescent="0.4">
      <c r="J138" s="157"/>
      <c r="L138" s="222"/>
    </row>
    <row r="139" spans="1:12" x14ac:dyDescent="0.4">
      <c r="J139" s="157"/>
      <c r="L139" s="222"/>
    </row>
    <row r="140" spans="1:12" x14ac:dyDescent="0.4">
      <c r="B140" s="430"/>
      <c r="C140" s="430"/>
      <c r="D140" s="430"/>
      <c r="E140" s="430"/>
      <c r="F140" s="275"/>
      <c r="H140" s="176"/>
      <c r="J140" s="157"/>
      <c r="L140" s="222"/>
    </row>
    <row r="141" spans="1:12" x14ac:dyDescent="0.4">
      <c r="H141" s="176"/>
      <c r="J141" s="157"/>
      <c r="L141" s="222"/>
    </row>
    <row r="142" spans="1:12" x14ac:dyDescent="0.4">
      <c r="H142" s="176"/>
      <c r="J142" s="157"/>
      <c r="L142" s="222"/>
    </row>
    <row r="143" spans="1:12" x14ac:dyDescent="0.4">
      <c r="H143" s="176"/>
      <c r="J143" s="157"/>
      <c r="L143" s="222"/>
    </row>
    <row r="144" spans="1:12" x14ac:dyDescent="0.4">
      <c r="E144" s="177"/>
      <c r="F144" s="177"/>
      <c r="H144" s="176"/>
      <c r="J144" s="157"/>
      <c r="L144" s="222"/>
    </row>
    <row r="145" spans="5:12" x14ac:dyDescent="0.4">
      <c r="E145" s="177"/>
      <c r="F145" s="177"/>
      <c r="G145" s="246">
        <v>150000</v>
      </c>
      <c r="H145" s="176"/>
      <c r="J145" s="157"/>
      <c r="L145" s="222"/>
    </row>
    <row r="146" spans="5:12" x14ac:dyDescent="0.4">
      <c r="E146" s="177"/>
      <c r="F146" s="177"/>
      <c r="G146" s="247">
        <v>0.05</v>
      </c>
      <c r="H146" s="176"/>
      <c r="J146" s="157"/>
      <c r="L146" s="222"/>
    </row>
    <row r="147" spans="5:12" x14ac:dyDescent="0.4">
      <c r="E147" s="177"/>
      <c r="F147" s="177"/>
      <c r="G147" s="246">
        <v>2400000</v>
      </c>
      <c r="J147" s="157"/>
      <c r="L147" s="222"/>
    </row>
    <row r="148" spans="5:12" x14ac:dyDescent="0.4">
      <c r="E148" s="177"/>
      <c r="F148" s="177"/>
      <c r="G148" s="178"/>
      <c r="J148" s="157"/>
      <c r="L148" s="222"/>
    </row>
    <row r="149" spans="5:12" x14ac:dyDescent="0.4">
      <c r="E149" s="177"/>
      <c r="F149" s="177"/>
      <c r="G149" s="241"/>
      <c r="H149" s="179"/>
      <c r="J149" s="157"/>
      <c r="L149" s="222"/>
    </row>
    <row r="150" spans="5:12" x14ac:dyDescent="0.4">
      <c r="E150" s="177"/>
      <c r="F150" s="177"/>
      <c r="G150" s="241"/>
      <c r="H150" s="179"/>
      <c r="J150" s="157"/>
      <c r="L150" s="222"/>
    </row>
    <row r="151" spans="5:12" x14ac:dyDescent="0.4">
      <c r="E151" s="248">
        <v>1390952</v>
      </c>
      <c r="F151" s="248"/>
      <c r="G151" s="241">
        <v>1385458</v>
      </c>
      <c r="H151" s="241">
        <v>1387144</v>
      </c>
      <c r="I151" s="241">
        <v>1358239</v>
      </c>
      <c r="J151" s="157"/>
      <c r="L151" s="222"/>
    </row>
    <row r="152" spans="5:12" x14ac:dyDescent="0.4">
      <c r="E152" s="177"/>
      <c r="F152" s="177"/>
      <c r="G152" s="241"/>
      <c r="H152" s="241"/>
      <c r="I152" s="241"/>
      <c r="J152" s="157"/>
      <c r="L152" s="222"/>
    </row>
    <row r="153" spans="5:12" x14ac:dyDescent="0.4">
      <c r="E153" s="177"/>
      <c r="F153" s="177"/>
      <c r="G153" s="241"/>
      <c r="H153" s="241"/>
      <c r="I153" s="241">
        <f>AVERAGE(E151:I151)</f>
        <v>1380448.25</v>
      </c>
      <c r="J153" s="157"/>
    </row>
    <row r="154" spans="5:12" x14ac:dyDescent="0.4">
      <c r="E154" s="177"/>
      <c r="F154" s="177"/>
      <c r="G154" s="241"/>
      <c r="H154" s="241"/>
      <c r="I154" s="241"/>
      <c r="J154" s="157"/>
    </row>
    <row r="155" spans="5:12" x14ac:dyDescent="0.4">
      <c r="E155" s="177"/>
      <c r="F155" s="177"/>
      <c r="G155" s="241"/>
      <c r="H155" s="179"/>
      <c r="J155" s="157"/>
    </row>
    <row r="156" spans="5:12" x14ac:dyDescent="0.4">
      <c r="G156" s="241"/>
      <c r="H156" s="179"/>
      <c r="J156" s="157"/>
    </row>
    <row r="157" spans="5:12" x14ac:dyDescent="0.4">
      <c r="G157" s="241"/>
      <c r="H157" s="179"/>
      <c r="J157" s="157"/>
    </row>
    <row r="158" spans="5:12" x14ac:dyDescent="0.4">
      <c r="G158" s="241"/>
      <c r="H158" s="179"/>
      <c r="J158" s="157"/>
    </row>
    <row r="159" spans="5:12" x14ac:dyDescent="0.4">
      <c r="E159" s="244">
        <v>0</v>
      </c>
      <c r="F159" s="246">
        <v>13040</v>
      </c>
      <c r="G159" s="143">
        <v>13410</v>
      </c>
      <c r="H159" s="222">
        <v>13830</v>
      </c>
      <c r="I159" s="129">
        <v>14090</v>
      </c>
      <c r="J159" s="157"/>
    </row>
    <row r="160" spans="5:12" x14ac:dyDescent="0.4">
      <c r="E160" s="244">
        <v>0.01</v>
      </c>
      <c r="F160" s="157"/>
      <c r="G160" s="143"/>
      <c r="H160" s="222"/>
      <c r="J160" s="157"/>
    </row>
    <row r="161" spans="1:12" x14ac:dyDescent="0.4">
      <c r="E161" s="244">
        <v>0.02</v>
      </c>
      <c r="F161" s="157"/>
      <c r="G161" s="143">
        <v>13410</v>
      </c>
      <c r="H161" s="222">
        <v>13830</v>
      </c>
      <c r="I161" s="129">
        <v>14090</v>
      </c>
      <c r="J161" s="157"/>
    </row>
    <row r="162" spans="1:12" s="143" customFormat="1" x14ac:dyDescent="0.4">
      <c r="A162" s="175"/>
      <c r="B162" s="129"/>
      <c r="C162" s="129"/>
      <c r="D162" s="129"/>
      <c r="E162" s="244">
        <v>0.03</v>
      </c>
      <c r="F162" s="157"/>
      <c r="H162" s="222"/>
      <c r="I162" s="129"/>
      <c r="J162" s="142"/>
      <c r="K162" s="141"/>
      <c r="L162" s="194"/>
    </row>
    <row r="163" spans="1:12" s="143" customFormat="1" x14ac:dyDescent="0.4">
      <c r="A163" s="175"/>
      <c r="B163" s="129"/>
      <c r="C163" s="129"/>
      <c r="D163" s="129"/>
      <c r="E163" s="244">
        <v>0.04</v>
      </c>
      <c r="F163" s="157"/>
      <c r="H163" s="222">
        <v>13830</v>
      </c>
      <c r="I163" s="129">
        <v>14090</v>
      </c>
      <c r="J163" s="142"/>
      <c r="K163" s="141"/>
      <c r="L163" s="194"/>
    </row>
    <row r="164" spans="1:12" s="143" customFormat="1" x14ac:dyDescent="0.4">
      <c r="A164" s="175"/>
      <c r="B164" s="129"/>
      <c r="C164" s="129"/>
      <c r="D164" s="129"/>
      <c r="E164" s="244">
        <v>0.05</v>
      </c>
      <c r="F164" s="157"/>
      <c r="H164" s="222"/>
      <c r="I164" s="129"/>
      <c r="J164" s="142"/>
      <c r="K164" s="141"/>
      <c r="L164" s="194"/>
    </row>
    <row r="165" spans="1:12" s="143" customFormat="1" x14ac:dyDescent="0.4">
      <c r="A165" s="175"/>
      <c r="B165" s="129"/>
      <c r="C165" s="129"/>
      <c r="D165" s="129"/>
      <c r="E165" s="244">
        <v>0.06</v>
      </c>
      <c r="F165" s="157"/>
      <c r="H165" s="222"/>
      <c r="I165" s="129">
        <v>14090</v>
      </c>
      <c r="J165" s="142"/>
      <c r="K165" s="141"/>
      <c r="L165" s="194"/>
    </row>
    <row r="166" spans="1:12" s="143" customFormat="1" x14ac:dyDescent="0.4">
      <c r="A166" s="175"/>
      <c r="B166" s="129"/>
      <c r="C166" s="129"/>
      <c r="D166" s="129"/>
      <c r="E166" s="244">
        <v>0.1</v>
      </c>
      <c r="F166" s="244"/>
      <c r="G166" s="178"/>
      <c r="H166" s="129"/>
      <c r="I166" s="129"/>
      <c r="J166" s="157"/>
      <c r="L166" s="194"/>
    </row>
    <row r="167" spans="1:12" s="143" customFormat="1" x14ac:dyDescent="0.4">
      <c r="A167" s="175"/>
      <c r="B167" s="129"/>
      <c r="C167" s="180" t="s">
        <v>66</v>
      </c>
      <c r="D167" s="181"/>
      <c r="E167" s="244">
        <v>0.15</v>
      </c>
      <c r="F167" s="244"/>
      <c r="G167" s="140"/>
      <c r="H167" s="129"/>
      <c r="I167" s="129"/>
      <c r="J167" s="157"/>
      <c r="L167" s="194"/>
    </row>
    <row r="168" spans="1:12" s="143" customFormat="1" x14ac:dyDescent="0.4">
      <c r="A168" s="175"/>
      <c r="B168" s="129"/>
      <c r="C168" s="180" t="s">
        <v>67</v>
      </c>
      <c r="D168" s="181">
        <v>5.0000000000000001E-3</v>
      </c>
      <c r="E168" s="244">
        <v>0.25</v>
      </c>
      <c r="F168" s="244"/>
      <c r="G168" s="129"/>
      <c r="H168" s="129"/>
      <c r="I168" s="129"/>
      <c r="J168" s="157"/>
      <c r="L168" s="194"/>
    </row>
    <row r="169" spans="1:12" s="143" customFormat="1" x14ac:dyDescent="0.4">
      <c r="A169" s="175"/>
      <c r="B169" s="129"/>
      <c r="C169" s="129"/>
      <c r="D169" s="181">
        <v>0.01</v>
      </c>
      <c r="E169" s="244"/>
      <c r="F169" s="244"/>
      <c r="G169" s="129"/>
      <c r="H169" s="129"/>
      <c r="I169" s="129"/>
      <c r="J169" s="157"/>
      <c r="L169" s="194"/>
    </row>
    <row r="170" spans="1:12" s="143" customFormat="1" x14ac:dyDescent="0.4">
      <c r="A170" s="175"/>
      <c r="B170" s="129"/>
      <c r="C170" s="129"/>
      <c r="D170" s="181">
        <v>0.02</v>
      </c>
      <c r="E170" s="244"/>
      <c r="F170" s="244"/>
      <c r="G170" s="129"/>
      <c r="H170" s="129"/>
      <c r="I170" s="129"/>
      <c r="J170" s="157"/>
      <c r="L170" s="194"/>
    </row>
    <row r="171" spans="1:12" s="143" customFormat="1" x14ac:dyDescent="0.4">
      <c r="A171" s="175"/>
      <c r="B171" s="129"/>
      <c r="C171" s="129"/>
      <c r="D171" s="181">
        <v>0.03</v>
      </c>
      <c r="E171" s="242">
        <v>24000</v>
      </c>
      <c r="F171" s="242"/>
      <c r="G171" s="244">
        <v>0.01</v>
      </c>
      <c r="H171" s="129"/>
      <c r="I171" s="129"/>
      <c r="J171" s="157"/>
      <c r="L171" s="194"/>
    </row>
    <row r="172" spans="1:12" s="143" customFormat="1" x14ac:dyDescent="0.4">
      <c r="A172" s="175"/>
      <c r="B172" s="129"/>
      <c r="C172" s="129"/>
      <c r="D172" s="181">
        <v>0.04</v>
      </c>
      <c r="E172" s="242">
        <v>48000</v>
      </c>
      <c r="F172" s="242"/>
      <c r="G172" s="244">
        <v>0.02</v>
      </c>
      <c r="H172" s="129"/>
      <c r="I172" s="129"/>
      <c r="J172" s="157"/>
      <c r="L172" s="194"/>
    </row>
    <row r="173" spans="1:12" s="143" customFormat="1" x14ac:dyDescent="0.4">
      <c r="A173" s="175"/>
      <c r="B173" s="129"/>
      <c r="C173" s="129"/>
      <c r="D173" s="181">
        <v>0.05</v>
      </c>
      <c r="E173" s="242">
        <v>72000</v>
      </c>
      <c r="F173" s="242"/>
      <c r="G173" s="244">
        <v>0.03</v>
      </c>
      <c r="H173" s="129"/>
      <c r="I173" s="129"/>
      <c r="J173" s="157"/>
      <c r="L173" s="194"/>
    </row>
    <row r="174" spans="1:12" s="143" customFormat="1" x14ac:dyDescent="0.4">
      <c r="A174" s="175"/>
      <c r="B174" s="129"/>
      <c r="C174" s="129"/>
      <c r="D174" s="181">
        <v>0.06</v>
      </c>
      <c r="E174" s="242">
        <v>96000</v>
      </c>
      <c r="F174" s="242"/>
      <c r="G174" s="244">
        <v>0.04</v>
      </c>
      <c r="H174" s="129"/>
      <c r="I174" s="129"/>
      <c r="J174" s="157"/>
      <c r="L174" s="194"/>
    </row>
    <row r="175" spans="1:12" s="143" customFormat="1" x14ac:dyDescent="0.4">
      <c r="A175" s="175"/>
      <c r="B175" s="129"/>
      <c r="C175" s="129"/>
      <c r="D175" s="181">
        <v>7.0000000000000007E-2</v>
      </c>
      <c r="E175" s="242">
        <v>120000</v>
      </c>
      <c r="F175" s="242"/>
      <c r="G175" s="244">
        <v>0.05</v>
      </c>
      <c r="H175" s="129"/>
      <c r="I175" s="129"/>
      <c r="J175" s="157"/>
      <c r="L175" s="194"/>
    </row>
    <row r="176" spans="1:12" s="143" customFormat="1" x14ac:dyDescent="0.4">
      <c r="A176" s="175"/>
      <c r="B176" s="129"/>
      <c r="C176" s="129"/>
      <c r="D176" s="181">
        <v>7.4999999999999997E-2</v>
      </c>
      <c r="E176" s="244"/>
      <c r="F176" s="244"/>
      <c r="G176" s="129"/>
      <c r="H176" s="129"/>
      <c r="I176" s="129"/>
      <c r="J176" s="157"/>
      <c r="L176" s="194"/>
    </row>
    <row r="177" spans="1:12" s="143" customFormat="1" x14ac:dyDescent="0.4">
      <c r="A177" s="175"/>
      <c r="B177" s="129"/>
      <c r="C177" s="129"/>
      <c r="D177" s="129"/>
      <c r="E177" s="244"/>
      <c r="F177" s="244"/>
      <c r="G177" s="129"/>
      <c r="H177" s="129"/>
      <c r="I177" s="129"/>
      <c r="J177" s="157"/>
      <c r="L177" s="194"/>
    </row>
    <row r="178" spans="1:12" s="143" customFormat="1" x14ac:dyDescent="0.4">
      <c r="A178" s="175"/>
      <c r="B178" s="129"/>
      <c r="C178" s="129"/>
      <c r="D178" s="129"/>
      <c r="E178" s="244"/>
      <c r="F178" s="244"/>
      <c r="G178" s="129"/>
      <c r="H178" s="129"/>
      <c r="I178" s="129"/>
      <c r="J178" s="157"/>
      <c r="L178" s="194"/>
    </row>
    <row r="179" spans="1:12" s="143" customFormat="1" x14ac:dyDescent="0.4">
      <c r="A179" s="175"/>
      <c r="B179" s="129"/>
      <c r="C179" s="129"/>
      <c r="D179" s="129"/>
      <c r="E179" s="244"/>
      <c r="F179" s="244"/>
      <c r="G179" s="129"/>
      <c r="H179" s="129"/>
      <c r="I179" s="129"/>
      <c r="J179" s="157"/>
      <c r="K179" s="143">
        <v>82750</v>
      </c>
      <c r="L179" s="194"/>
    </row>
    <row r="180" spans="1:12" s="143" customFormat="1" x14ac:dyDescent="0.4">
      <c r="A180" s="175"/>
      <c r="B180" s="129"/>
      <c r="C180" s="129"/>
      <c r="D180" s="129"/>
      <c r="E180" s="244"/>
      <c r="F180" s="244"/>
      <c r="G180" s="129"/>
      <c r="H180" s="129"/>
      <c r="I180" s="129"/>
      <c r="J180" s="157"/>
      <c r="K180" s="143">
        <v>87123</v>
      </c>
      <c r="L180" s="194"/>
    </row>
    <row r="181" spans="1:12" s="143" customFormat="1" x14ac:dyDescent="0.4">
      <c r="A181" s="175"/>
      <c r="B181" s="129"/>
      <c r="C181" s="129"/>
      <c r="D181" s="129"/>
      <c r="E181" s="244"/>
      <c r="F181" s="244"/>
      <c r="G181" s="129"/>
      <c r="H181" s="129"/>
      <c r="I181" s="129"/>
      <c r="J181" s="157"/>
      <c r="L181" s="194"/>
    </row>
    <row r="182" spans="1:12" s="143" customFormat="1" x14ac:dyDescent="0.4">
      <c r="A182" s="175"/>
      <c r="B182" s="129"/>
      <c r="C182" s="129"/>
      <c r="D182" s="129"/>
      <c r="E182" s="244"/>
      <c r="F182" s="244"/>
      <c r="G182" s="129"/>
      <c r="H182" s="129"/>
      <c r="I182" s="129"/>
      <c r="J182" s="157"/>
      <c r="L182" s="194"/>
    </row>
    <row r="183" spans="1:12" s="143" customFormat="1" x14ac:dyDescent="0.4">
      <c r="A183" s="175"/>
      <c r="B183" s="129"/>
      <c r="C183" s="129"/>
      <c r="D183" s="129"/>
      <c r="E183" s="244"/>
      <c r="F183" s="244"/>
      <c r="G183" s="129"/>
      <c r="H183" s="129"/>
      <c r="I183" s="129"/>
      <c r="J183" s="157"/>
      <c r="L183" s="194"/>
    </row>
    <row r="184" spans="1:12" x14ac:dyDescent="0.4">
      <c r="J184" s="157"/>
    </row>
    <row r="185" spans="1:12" s="143" customFormat="1" x14ac:dyDescent="0.4">
      <c r="A185" s="175"/>
      <c r="B185" s="129"/>
      <c r="C185" s="129"/>
      <c r="D185" s="129"/>
      <c r="E185" s="129"/>
      <c r="F185" s="129"/>
      <c r="G185" s="129"/>
      <c r="H185" s="129"/>
      <c r="I185" s="129"/>
      <c r="J185" s="157"/>
      <c r="L185" s="194"/>
    </row>
    <row r="186" spans="1:12" x14ac:dyDescent="0.4">
      <c r="J186" s="157"/>
    </row>
    <row r="187" spans="1:12" x14ac:dyDescent="0.4">
      <c r="J187" s="157"/>
    </row>
    <row r="188" spans="1:12" x14ac:dyDescent="0.4">
      <c r="J188" s="157"/>
    </row>
    <row r="189" spans="1:12" x14ac:dyDescent="0.4">
      <c r="J189" s="157"/>
    </row>
    <row r="190" spans="1:12" x14ac:dyDescent="0.4">
      <c r="J190" s="157"/>
    </row>
    <row r="191" spans="1:12" x14ac:dyDescent="0.4">
      <c r="J191" s="157"/>
    </row>
    <row r="192" spans="1:12" x14ac:dyDescent="0.4">
      <c r="C192" s="178"/>
      <c r="D192" s="178"/>
      <c r="E192" s="178"/>
      <c r="F192" s="178"/>
      <c r="G192" s="178"/>
      <c r="H192" s="178"/>
      <c r="I192" s="178"/>
      <c r="J192" s="157"/>
    </row>
    <row r="193" spans="3:12" x14ac:dyDescent="0.4">
      <c r="C193" s="178"/>
      <c r="D193" s="178"/>
      <c r="E193" s="178"/>
      <c r="F193" s="178"/>
      <c r="G193" s="178"/>
      <c r="H193" s="178"/>
      <c r="I193" s="178"/>
      <c r="J193" s="157"/>
      <c r="L193" s="222"/>
    </row>
    <row r="194" spans="3:12" x14ac:dyDescent="0.4">
      <c r="C194" s="178"/>
      <c r="D194" s="178"/>
      <c r="E194" s="178"/>
      <c r="F194" s="178"/>
      <c r="G194" s="178"/>
      <c r="H194" s="178"/>
      <c r="I194" s="178"/>
      <c r="J194" s="157"/>
    </row>
    <row r="195" spans="3:12" x14ac:dyDescent="0.4">
      <c r="C195" s="178"/>
      <c r="D195" s="178"/>
      <c r="E195" s="178"/>
      <c r="F195" s="178"/>
      <c r="G195" s="178"/>
      <c r="H195" s="178"/>
      <c r="I195" s="178"/>
      <c r="J195" s="169"/>
    </row>
    <row r="196" spans="3:12" x14ac:dyDescent="0.4">
      <c r="C196" s="178"/>
      <c r="D196" s="178"/>
      <c r="E196" s="178"/>
      <c r="F196" s="178"/>
      <c r="G196" s="178"/>
      <c r="H196" s="178"/>
      <c r="I196" s="178"/>
      <c r="J196" s="157"/>
    </row>
    <row r="197" spans="3:12" x14ac:dyDescent="0.4">
      <c r="C197" s="178"/>
      <c r="D197" s="178"/>
      <c r="E197" s="178"/>
      <c r="F197" s="178"/>
      <c r="G197" s="178"/>
      <c r="H197" s="178"/>
      <c r="I197" s="178"/>
      <c r="J197" s="157"/>
    </row>
    <row r="198" spans="3:12" x14ac:dyDescent="0.4">
      <c r="C198" s="178"/>
      <c r="D198" s="178"/>
      <c r="E198" s="178"/>
      <c r="F198" s="178"/>
      <c r="G198" s="178"/>
      <c r="H198" s="178"/>
      <c r="I198" s="178"/>
      <c r="J198" s="157"/>
    </row>
    <row r="199" spans="3:12" x14ac:dyDescent="0.4">
      <c r="C199" s="178"/>
      <c r="D199" s="178"/>
      <c r="E199" s="178"/>
      <c r="F199" s="178"/>
      <c r="G199" s="178"/>
      <c r="H199" s="178"/>
      <c r="I199" s="178"/>
      <c r="J199" s="157"/>
    </row>
    <row r="200" spans="3:12" x14ac:dyDescent="0.4">
      <c r="C200" s="178"/>
      <c r="D200" s="178"/>
      <c r="E200" s="178"/>
      <c r="F200" s="178"/>
      <c r="G200" s="178"/>
      <c r="H200" s="178"/>
      <c r="I200" s="178"/>
      <c r="J200" s="157"/>
    </row>
    <row r="201" spans="3:12" x14ac:dyDescent="0.4">
      <c r="C201" s="178"/>
      <c r="D201" s="178"/>
      <c r="E201" s="178"/>
      <c r="F201" s="178"/>
      <c r="G201" s="178"/>
      <c r="H201" s="178"/>
      <c r="I201" s="178"/>
      <c r="J201" s="157"/>
    </row>
    <row r="202" spans="3:12" x14ac:dyDescent="0.4">
      <c r="C202" s="178"/>
      <c r="D202" s="178"/>
      <c r="E202" s="178"/>
      <c r="F202" s="178"/>
      <c r="G202" s="178"/>
      <c r="H202" s="178"/>
      <c r="I202" s="178"/>
      <c r="J202" s="157"/>
    </row>
    <row r="203" spans="3:12" x14ac:dyDescent="0.4">
      <c r="C203" s="178"/>
      <c r="D203" s="178"/>
      <c r="E203" s="178"/>
      <c r="F203" s="178"/>
      <c r="G203" s="178"/>
      <c r="H203" s="178"/>
      <c r="I203" s="178"/>
      <c r="J203" s="157"/>
    </row>
    <row r="204" spans="3:12" x14ac:dyDescent="0.4">
      <c r="C204" s="178"/>
      <c r="D204" s="178"/>
      <c r="E204" s="178"/>
      <c r="F204" s="178"/>
      <c r="G204" s="178"/>
      <c r="H204" s="178"/>
      <c r="I204" s="178"/>
      <c r="J204" s="157"/>
    </row>
    <row r="205" spans="3:12" x14ac:dyDescent="0.4">
      <c r="C205" s="178"/>
      <c r="D205" s="178"/>
      <c r="E205" s="178"/>
      <c r="F205" s="178"/>
      <c r="G205" s="193"/>
      <c r="H205" s="178"/>
      <c r="I205" s="178"/>
      <c r="J205" s="157"/>
    </row>
    <row r="206" spans="3:12" x14ac:dyDescent="0.4">
      <c r="C206" s="178"/>
      <c r="D206" s="178"/>
      <c r="E206" s="178"/>
      <c r="F206" s="178"/>
      <c r="G206" s="193"/>
      <c r="H206" s="178"/>
      <c r="I206" s="178"/>
      <c r="J206" s="157"/>
    </row>
    <row r="207" spans="3:12" x14ac:dyDescent="0.4">
      <c r="C207" s="178"/>
      <c r="D207" s="178"/>
      <c r="E207" s="178"/>
      <c r="F207" s="178"/>
      <c r="G207" s="193"/>
      <c r="H207" s="178"/>
      <c r="I207" s="178"/>
      <c r="J207" s="157"/>
    </row>
    <row r="208" spans="3:12" x14ac:dyDescent="0.4">
      <c r="C208" s="178"/>
      <c r="D208" s="178"/>
      <c r="E208" s="178"/>
      <c r="F208" s="178"/>
      <c r="G208" s="193"/>
      <c r="H208" s="178"/>
      <c r="I208" s="178"/>
      <c r="J208" s="157"/>
    </row>
    <row r="209" spans="3:12" x14ac:dyDescent="0.4">
      <c r="C209" s="178"/>
      <c r="D209" s="178"/>
      <c r="E209" s="178"/>
      <c r="F209" s="178"/>
      <c r="G209" s="193"/>
      <c r="H209" s="178"/>
      <c r="I209" s="178"/>
      <c r="J209" s="157"/>
    </row>
    <row r="210" spans="3:12" x14ac:dyDescent="0.4">
      <c r="C210" s="178"/>
      <c r="D210" s="178"/>
      <c r="E210" s="178"/>
      <c r="F210" s="178"/>
      <c r="G210" s="193"/>
      <c r="H210" s="178"/>
      <c r="I210" s="178"/>
      <c r="J210" s="157"/>
      <c r="K210" s="198"/>
      <c r="L210" s="199"/>
    </row>
    <row r="211" spans="3:12" x14ac:dyDescent="0.4">
      <c r="C211" s="178"/>
      <c r="D211" s="178"/>
      <c r="E211" s="178"/>
      <c r="F211" s="178"/>
      <c r="G211" s="193"/>
      <c r="H211" s="178"/>
      <c r="I211" s="178"/>
      <c r="J211" s="157"/>
      <c r="K211" s="198"/>
      <c r="L211" s="199"/>
    </row>
    <row r="212" spans="3:12" x14ac:dyDescent="0.4">
      <c r="C212" s="178"/>
      <c r="D212" s="178"/>
      <c r="E212" s="178"/>
      <c r="F212" s="178"/>
      <c r="G212" s="193"/>
      <c r="H212" s="178"/>
      <c r="I212" s="178"/>
      <c r="J212" s="157"/>
      <c r="K212" s="198"/>
      <c r="L212" s="199"/>
    </row>
    <row r="213" spans="3:12" x14ac:dyDescent="0.4">
      <c r="C213" s="178"/>
      <c r="D213" s="178"/>
      <c r="E213" s="178"/>
      <c r="F213" s="178"/>
      <c r="G213" s="193"/>
      <c r="H213" s="178"/>
      <c r="I213" s="178"/>
      <c r="J213" s="157"/>
      <c r="K213" s="198"/>
      <c r="L213" s="199"/>
    </row>
    <row r="214" spans="3:12" x14ac:dyDescent="0.4">
      <c r="C214" s="178"/>
      <c r="D214" s="178"/>
      <c r="E214" s="178"/>
      <c r="F214" s="178"/>
      <c r="G214" s="193"/>
      <c r="H214" s="178"/>
      <c r="I214" s="178"/>
      <c r="J214" s="157"/>
    </row>
    <row r="215" spans="3:12" x14ac:dyDescent="0.4">
      <c r="C215" s="178"/>
      <c r="D215" s="178"/>
      <c r="E215" s="178"/>
      <c r="F215" s="178"/>
      <c r="G215" s="193"/>
      <c r="H215" s="178"/>
      <c r="I215" s="178"/>
      <c r="J215" s="157"/>
    </row>
    <row r="216" spans="3:12" ht="15.4" x14ac:dyDescent="0.4">
      <c r="C216" s="178"/>
      <c r="D216" s="178"/>
      <c r="E216" s="178"/>
      <c r="F216" s="178"/>
      <c r="G216" s="193"/>
      <c r="H216" s="178"/>
      <c r="I216" s="178"/>
      <c r="J216" s="191"/>
      <c r="K216" s="191"/>
      <c r="L216" s="217"/>
    </row>
    <row r="217" spans="3:12" x14ac:dyDescent="0.4">
      <c r="C217" s="178"/>
      <c r="D217" s="178"/>
      <c r="E217" s="178"/>
      <c r="F217" s="178"/>
      <c r="G217" s="193"/>
      <c r="H217" s="178"/>
      <c r="I217" s="178"/>
      <c r="J217" s="192"/>
      <c r="K217" s="192"/>
      <c r="L217" s="218"/>
    </row>
    <row r="218" spans="3:12" x14ac:dyDescent="0.4">
      <c r="C218" s="178"/>
      <c r="D218" s="178"/>
      <c r="E218" s="178"/>
      <c r="F218" s="178"/>
      <c r="G218" s="193"/>
      <c r="H218" s="178"/>
      <c r="I218" s="178"/>
      <c r="J218" s="192"/>
      <c r="K218" s="192"/>
      <c r="L218" s="218"/>
    </row>
    <row r="219" spans="3:12" x14ac:dyDescent="0.4">
      <c r="G219" s="193"/>
      <c r="J219" s="192"/>
      <c r="K219" s="192"/>
      <c r="L219" s="218"/>
    </row>
    <row r="220" spans="3:12" x14ac:dyDescent="0.4">
      <c r="G220" s="193"/>
      <c r="J220" s="192"/>
      <c r="K220" s="192"/>
      <c r="L220" s="218"/>
    </row>
    <row r="221" spans="3:12" x14ac:dyDescent="0.4">
      <c r="G221" s="193"/>
      <c r="J221" s="192"/>
      <c r="K221" s="192"/>
      <c r="L221" s="218"/>
    </row>
    <row r="222" spans="3:12" x14ac:dyDescent="0.4">
      <c r="C222" s="178"/>
      <c r="D222" s="178"/>
      <c r="E222" s="178"/>
      <c r="F222" s="178"/>
      <c r="G222" s="193"/>
      <c r="J222" s="192"/>
      <c r="K222" s="192"/>
      <c r="L222" s="218"/>
    </row>
    <row r="223" spans="3:12" x14ac:dyDescent="0.4">
      <c r="C223" s="178"/>
      <c r="D223" s="178"/>
      <c r="E223" s="178"/>
      <c r="F223" s="178"/>
      <c r="G223" s="143"/>
      <c r="J223" s="192"/>
      <c r="K223" s="192"/>
      <c r="L223" s="218"/>
    </row>
    <row r="224" spans="3:12" x14ac:dyDescent="0.4">
      <c r="C224" s="178"/>
      <c r="D224" s="178"/>
      <c r="E224" s="178"/>
      <c r="F224" s="178"/>
      <c r="G224" s="178"/>
    </row>
    <row r="225" spans="3:11" x14ac:dyDescent="0.4">
      <c r="C225" s="178"/>
      <c r="D225" s="178"/>
      <c r="E225" s="178"/>
      <c r="F225" s="178"/>
      <c r="G225" s="178"/>
    </row>
    <row r="226" spans="3:11" x14ac:dyDescent="0.4">
      <c r="C226" s="178"/>
      <c r="D226" s="178"/>
      <c r="E226" s="178"/>
      <c r="F226" s="178"/>
      <c r="G226" s="178"/>
    </row>
    <row r="227" spans="3:11" x14ac:dyDescent="0.4">
      <c r="C227" s="178"/>
      <c r="D227" s="178"/>
      <c r="E227" s="178"/>
      <c r="F227" s="178"/>
      <c r="G227" s="178"/>
    </row>
    <row r="228" spans="3:11" x14ac:dyDescent="0.4">
      <c r="C228" s="178"/>
      <c r="D228" s="178"/>
      <c r="E228" s="178"/>
      <c r="F228" s="178"/>
      <c r="G228" s="178"/>
    </row>
    <row r="229" spans="3:11" x14ac:dyDescent="0.4">
      <c r="C229" s="178"/>
      <c r="D229" s="178"/>
      <c r="E229" s="178"/>
      <c r="F229" s="178"/>
      <c r="G229" s="178"/>
    </row>
    <row r="230" spans="3:11" x14ac:dyDescent="0.4">
      <c r="C230" s="178"/>
      <c r="D230" s="178"/>
      <c r="E230" s="178"/>
      <c r="F230" s="178"/>
      <c r="G230" s="178"/>
    </row>
    <row r="231" spans="3:11" x14ac:dyDescent="0.4">
      <c r="C231" s="178"/>
      <c r="D231" s="178"/>
      <c r="E231" s="178"/>
      <c r="F231" s="178"/>
      <c r="G231" s="178"/>
    </row>
    <row r="232" spans="3:11" x14ac:dyDescent="0.4">
      <c r="C232" s="178"/>
      <c r="D232" s="178"/>
      <c r="E232" s="178"/>
      <c r="F232" s="178"/>
      <c r="G232" s="178"/>
    </row>
    <row r="233" spans="3:11" x14ac:dyDescent="0.4">
      <c r="C233" s="178"/>
      <c r="D233" s="178"/>
      <c r="E233" s="178"/>
      <c r="F233" s="178"/>
      <c r="G233" s="178"/>
      <c r="K233" s="193"/>
    </row>
    <row r="234" spans="3:11" x14ac:dyDescent="0.4">
      <c r="D234" s="178"/>
      <c r="E234" s="178"/>
      <c r="F234" s="178"/>
      <c r="G234" s="178"/>
      <c r="K234" s="193"/>
    </row>
    <row r="235" spans="3:11" x14ac:dyDescent="0.4">
      <c r="D235" s="178"/>
      <c r="E235" s="178"/>
      <c r="F235" s="178"/>
      <c r="G235" s="178"/>
      <c r="K235" s="193"/>
    </row>
    <row r="236" spans="3:11" x14ac:dyDescent="0.4">
      <c r="D236" s="178"/>
      <c r="E236" s="178"/>
      <c r="F236" s="178"/>
      <c r="G236" s="178"/>
      <c r="K236" s="193"/>
    </row>
    <row r="237" spans="3:11" x14ac:dyDescent="0.4">
      <c r="D237" s="178"/>
      <c r="E237" s="178"/>
      <c r="F237" s="178"/>
      <c r="G237" s="178"/>
      <c r="K237" s="193"/>
    </row>
    <row r="238" spans="3:11" x14ac:dyDescent="0.4">
      <c r="D238" s="178"/>
      <c r="E238" s="178"/>
      <c r="F238" s="178"/>
      <c r="G238" s="178"/>
      <c r="K238" s="193"/>
    </row>
    <row r="239" spans="3:11" x14ac:dyDescent="0.4">
      <c r="D239" s="178"/>
      <c r="E239" s="178"/>
      <c r="F239" s="178"/>
      <c r="G239" s="178"/>
      <c r="K239" s="193"/>
    </row>
    <row r="240" spans="3:11" x14ac:dyDescent="0.4">
      <c r="D240" s="178"/>
      <c r="E240" s="178"/>
      <c r="F240" s="178"/>
      <c r="G240" s="178"/>
      <c r="K240" s="193"/>
    </row>
    <row r="241" spans="3:11" x14ac:dyDescent="0.4">
      <c r="C241" s="178"/>
      <c r="D241" s="178"/>
      <c r="E241" s="178"/>
      <c r="F241" s="178"/>
      <c r="G241" s="178"/>
      <c r="K241" s="193"/>
    </row>
    <row r="242" spans="3:11" x14ac:dyDescent="0.4">
      <c r="C242" s="178"/>
      <c r="D242" s="178"/>
      <c r="E242" s="178"/>
      <c r="F242" s="178"/>
      <c r="G242" s="178"/>
      <c r="K242" s="193"/>
    </row>
    <row r="243" spans="3:11" x14ac:dyDescent="0.4">
      <c r="C243" s="178"/>
      <c r="D243" s="178"/>
      <c r="E243" s="178"/>
      <c r="F243" s="178"/>
      <c r="G243" s="178"/>
      <c r="K243" s="193"/>
    </row>
    <row r="244" spans="3:11" x14ac:dyDescent="0.4">
      <c r="K244" s="193"/>
    </row>
    <row r="245" spans="3:11" x14ac:dyDescent="0.4">
      <c r="K245" s="193"/>
    </row>
    <row r="246" spans="3:11" x14ac:dyDescent="0.4">
      <c r="K246" s="193"/>
    </row>
    <row r="247" spans="3:11" x14ac:dyDescent="0.4">
      <c r="K247" s="193"/>
    </row>
    <row r="248" spans="3:11" x14ac:dyDescent="0.4">
      <c r="K248" s="193"/>
    </row>
    <row r="254" spans="3:11" x14ac:dyDescent="0.4">
      <c r="G254" s="178"/>
      <c r="H254" s="178"/>
      <c r="I254" s="178"/>
    </row>
    <row r="255" spans="3:11" x14ac:dyDescent="0.4">
      <c r="E255" s="178"/>
      <c r="F255" s="178"/>
    </row>
    <row r="256" spans="3:11" x14ac:dyDescent="0.4">
      <c r="E256" s="178"/>
      <c r="F256" s="178"/>
    </row>
    <row r="257" spans="2:8" x14ac:dyDescent="0.4">
      <c r="E257" s="178"/>
      <c r="F257" s="178"/>
    </row>
    <row r="258" spans="2:8" x14ac:dyDescent="0.4">
      <c r="E258" s="178"/>
      <c r="F258" s="178"/>
    </row>
    <row r="259" spans="2:8" x14ac:dyDescent="0.4">
      <c r="E259" s="178"/>
      <c r="F259" s="178"/>
    </row>
    <row r="260" spans="2:8" x14ac:dyDescent="0.4">
      <c r="E260" s="178"/>
      <c r="F260" s="178"/>
    </row>
    <row r="261" spans="2:8" x14ac:dyDescent="0.4">
      <c r="E261" s="178"/>
      <c r="F261" s="178"/>
    </row>
    <row r="262" spans="2:8" x14ac:dyDescent="0.4">
      <c r="E262" s="178"/>
      <c r="F262" s="178"/>
    </row>
    <row r="263" spans="2:8" x14ac:dyDescent="0.4">
      <c r="E263" s="178"/>
      <c r="F263" s="178"/>
    </row>
    <row r="264" spans="2:8" x14ac:dyDescent="0.4">
      <c r="B264" s="172"/>
      <c r="C264" s="182"/>
      <c r="D264" s="172"/>
      <c r="E264" s="183"/>
      <c r="F264" s="183"/>
      <c r="G264" s="172"/>
      <c r="H264" s="172"/>
    </row>
    <row r="265" spans="2:8" x14ac:dyDescent="0.4">
      <c r="B265" s="172"/>
      <c r="C265" s="182"/>
      <c r="D265" s="172"/>
      <c r="E265" s="183"/>
      <c r="F265" s="183"/>
      <c r="G265" s="172"/>
      <c r="H265" s="172"/>
    </row>
    <row r="266" spans="2:8" x14ac:dyDescent="0.4">
      <c r="B266" s="172"/>
      <c r="C266" s="182"/>
      <c r="D266" s="172"/>
      <c r="E266" s="172"/>
      <c r="F266" s="172"/>
      <c r="G266" s="172"/>
      <c r="H266" s="172"/>
    </row>
    <row r="267" spans="2:8" x14ac:dyDescent="0.4">
      <c r="B267" s="172"/>
      <c r="C267" s="182"/>
      <c r="D267" s="172"/>
      <c r="E267" s="183"/>
      <c r="F267" s="183"/>
      <c r="G267" s="172"/>
      <c r="H267" s="172"/>
    </row>
    <row r="268" spans="2:8" x14ac:dyDescent="0.4">
      <c r="B268" s="172"/>
      <c r="C268" s="172"/>
      <c r="D268" s="172"/>
      <c r="E268" s="182"/>
      <c r="F268" s="182"/>
      <c r="G268" s="172"/>
      <c r="H268" s="172"/>
    </row>
    <row r="269" spans="2:8" x14ac:dyDescent="0.4">
      <c r="B269" s="172"/>
      <c r="C269" s="172"/>
      <c r="D269" s="172"/>
      <c r="E269" s="182"/>
      <c r="F269" s="182"/>
      <c r="G269" s="172"/>
      <c r="H269" s="172"/>
    </row>
    <row r="270" spans="2:8" x14ac:dyDescent="0.4">
      <c r="B270" s="172"/>
      <c r="C270" s="172"/>
      <c r="D270" s="172"/>
      <c r="E270" s="182"/>
      <c r="F270" s="182"/>
      <c r="G270" s="172"/>
      <c r="H270" s="172"/>
    </row>
    <row r="271" spans="2:8" x14ac:dyDescent="0.4">
      <c r="B271" s="172"/>
      <c r="C271" s="172"/>
      <c r="D271" s="172"/>
      <c r="E271" s="182"/>
      <c r="F271" s="182"/>
      <c r="G271" s="172"/>
      <c r="H271" s="172"/>
    </row>
    <row r="272" spans="2:8" x14ac:dyDescent="0.4">
      <c r="B272" s="172"/>
      <c r="C272" s="172"/>
      <c r="D272" s="172"/>
      <c r="E272" s="182"/>
      <c r="F272" s="182"/>
      <c r="G272" s="172"/>
      <c r="H272" s="172"/>
    </row>
    <row r="273" spans="2:8" x14ac:dyDescent="0.4">
      <c r="B273" s="172"/>
      <c r="C273" s="172"/>
      <c r="D273" s="172"/>
      <c r="E273" s="182"/>
      <c r="F273" s="182"/>
      <c r="G273" s="172"/>
      <c r="H273" s="172"/>
    </row>
    <row r="274" spans="2:8" x14ac:dyDescent="0.4">
      <c r="B274" s="172"/>
      <c r="C274" s="172"/>
      <c r="D274" s="172"/>
      <c r="E274" s="182"/>
      <c r="F274" s="182"/>
      <c r="G274" s="172"/>
      <c r="H274" s="172"/>
    </row>
    <row r="275" spans="2:8" x14ac:dyDescent="0.4">
      <c r="B275" s="172"/>
      <c r="C275" s="172"/>
      <c r="D275" s="172"/>
      <c r="E275" s="172"/>
      <c r="F275" s="172"/>
      <c r="G275" s="172"/>
      <c r="H275" s="172"/>
    </row>
    <row r="276" spans="2:8" x14ac:dyDescent="0.4">
      <c r="B276" s="172"/>
      <c r="C276" s="182"/>
      <c r="D276" s="172"/>
      <c r="E276" s="172"/>
      <c r="F276" s="172"/>
      <c r="G276" s="172"/>
      <c r="H276" s="172"/>
    </row>
    <row r="277" spans="2:8" x14ac:dyDescent="0.4">
      <c r="B277" s="172"/>
      <c r="C277" s="182"/>
      <c r="D277" s="172"/>
      <c r="E277" s="172"/>
      <c r="F277" s="172"/>
      <c r="G277" s="172"/>
      <c r="H277" s="172"/>
    </row>
    <row r="278" spans="2:8" x14ac:dyDescent="0.4">
      <c r="B278" s="172"/>
      <c r="C278" s="182"/>
      <c r="D278" s="172"/>
      <c r="E278" s="172"/>
      <c r="F278" s="172"/>
      <c r="G278" s="172"/>
      <c r="H278" s="172"/>
    </row>
    <row r="279" spans="2:8" x14ac:dyDescent="0.4">
      <c r="B279" s="172"/>
      <c r="C279" s="184"/>
      <c r="D279" s="172"/>
      <c r="E279" s="172"/>
      <c r="F279" s="172"/>
      <c r="G279" s="172"/>
      <c r="H279" s="172"/>
    </row>
    <row r="280" spans="2:8" x14ac:dyDescent="0.4">
      <c r="B280" s="172"/>
      <c r="C280" s="172"/>
      <c r="D280" s="172"/>
      <c r="E280" s="172"/>
      <c r="F280" s="172"/>
      <c r="G280" s="172"/>
      <c r="H280" s="172"/>
    </row>
    <row r="281" spans="2:8" x14ac:dyDescent="0.4">
      <c r="B281" s="172"/>
      <c r="C281" s="185"/>
      <c r="D281" s="172"/>
      <c r="E281" s="172"/>
      <c r="F281" s="172"/>
      <c r="G281" s="185"/>
      <c r="H281" s="172"/>
    </row>
    <row r="282" spans="2:8" x14ac:dyDescent="0.4">
      <c r="B282" s="172"/>
      <c r="C282" s="172"/>
      <c r="D282" s="172"/>
      <c r="E282" s="172"/>
      <c r="F282" s="172"/>
      <c r="G282" s="185"/>
      <c r="H282" s="172"/>
    </row>
    <row r="283" spans="2:8" x14ac:dyDescent="0.4">
      <c r="B283" s="172"/>
      <c r="C283" s="172"/>
      <c r="D283" s="172"/>
      <c r="E283" s="172"/>
      <c r="F283" s="172"/>
      <c r="G283" s="185"/>
      <c r="H283" s="172"/>
    </row>
    <row r="387" spans="13:22" x14ac:dyDescent="0.4">
      <c r="M387" s="229"/>
      <c r="N387" s="229"/>
      <c r="O387" s="229"/>
      <c r="P387" s="230"/>
      <c r="Q387" s="230"/>
      <c r="R387" s="230"/>
      <c r="S387" s="230"/>
      <c r="T387" s="230"/>
      <c r="U387" s="198"/>
      <c r="V387" s="198"/>
    </row>
    <row r="388" spans="13:22" ht="19.899999999999999" x14ac:dyDescent="0.5">
      <c r="M388" s="231"/>
      <c r="N388" s="231"/>
      <c r="O388" s="231"/>
      <c r="P388" s="482"/>
      <c r="Q388" s="482"/>
      <c r="R388" s="482"/>
      <c r="S388" s="482"/>
      <c r="T388" s="482"/>
      <c r="U388" s="198"/>
      <c r="V388" s="198"/>
    </row>
    <row r="389" spans="13:22" ht="15.4" x14ac:dyDescent="0.45">
      <c r="M389" s="231"/>
      <c r="N389" s="231"/>
      <c r="O389" s="231"/>
      <c r="P389" s="231"/>
      <c r="Q389" s="232"/>
      <c r="R389" s="198"/>
      <c r="S389" s="223"/>
      <c r="T389" s="223"/>
      <c r="U389" s="198"/>
      <c r="V389" s="198"/>
    </row>
    <row r="390" spans="13:22" ht="15.4" x14ac:dyDescent="0.45">
      <c r="M390" s="233"/>
      <c r="N390" s="231"/>
      <c r="O390" s="231"/>
      <c r="P390" s="231"/>
      <c r="Q390" s="232"/>
      <c r="R390" s="223"/>
      <c r="S390" s="223"/>
      <c r="T390" s="223"/>
      <c r="U390" s="198"/>
      <c r="V390" s="198"/>
    </row>
    <row r="391" spans="13:22" ht="15.4" x14ac:dyDescent="0.45">
      <c r="M391" s="231"/>
      <c r="N391" s="231"/>
      <c r="O391" s="231"/>
      <c r="P391" s="232"/>
      <c r="Q391" s="232"/>
      <c r="R391" s="234"/>
      <c r="S391" s="223"/>
      <c r="T391" s="223"/>
      <c r="U391" s="198"/>
      <c r="V391" s="198"/>
    </row>
    <row r="392" spans="13:22" ht="15.4" x14ac:dyDescent="0.45">
      <c r="M392" s="235"/>
      <c r="N392" s="233"/>
      <c r="O392" s="236"/>
      <c r="P392" s="237"/>
      <c r="Q392" s="233"/>
      <c r="R392" s="238"/>
      <c r="S392" s="198"/>
      <c r="T392" s="198"/>
      <c r="U392" s="198"/>
      <c r="V392" s="198"/>
    </row>
    <row r="393" spans="13:22" ht="15.4" x14ac:dyDescent="0.45">
      <c r="M393" s="235"/>
      <c r="N393" s="233"/>
      <c r="O393" s="236"/>
      <c r="P393" s="237"/>
      <c r="Q393" s="233"/>
      <c r="R393" s="239"/>
      <c r="S393" s="198"/>
      <c r="T393" s="198"/>
      <c r="U393" s="198"/>
      <c r="V393" s="198"/>
    </row>
    <row r="394" spans="13:22" ht="15.4" x14ac:dyDescent="0.45">
      <c r="M394" s="235"/>
      <c r="N394" s="233"/>
      <c r="O394" s="236"/>
      <c r="P394" s="237"/>
      <c r="Q394" s="233"/>
      <c r="R394" s="239"/>
      <c r="S394" s="198"/>
      <c r="T394" s="240"/>
      <c r="U394" s="198"/>
      <c r="V394" s="198"/>
    </row>
    <row r="395" spans="13:22" ht="15.4" x14ac:dyDescent="0.45">
      <c r="M395" s="235"/>
      <c r="N395" s="233"/>
      <c r="O395" s="236"/>
      <c r="P395" s="237"/>
      <c r="Q395" s="233"/>
      <c r="R395" s="239"/>
      <c r="S395" s="198"/>
      <c r="T395" s="240"/>
      <c r="U395" s="198"/>
      <c r="V395" s="198"/>
    </row>
    <row r="396" spans="13:22" ht="15.4" x14ac:dyDescent="0.45">
      <c r="M396" s="235"/>
      <c r="N396" s="233"/>
      <c r="O396" s="236"/>
      <c r="P396" s="237"/>
      <c r="Q396" s="233"/>
      <c r="R396" s="239"/>
      <c r="S396" s="198"/>
      <c r="T396" s="240"/>
      <c r="U396" s="198"/>
      <c r="V396" s="198"/>
    </row>
    <row r="397" spans="13:22" ht="15.4" x14ac:dyDescent="0.45">
      <c r="M397" s="235"/>
      <c r="N397" s="233"/>
      <c r="O397" s="236"/>
      <c r="P397" s="237"/>
      <c r="Q397" s="233"/>
      <c r="R397" s="239"/>
      <c r="S397" s="198"/>
      <c r="T397" s="240"/>
      <c r="U397" s="198"/>
      <c r="V397" s="198"/>
    </row>
    <row r="398" spans="13:22" ht="15.4" x14ac:dyDescent="0.45">
      <c r="M398" s="235"/>
      <c r="N398" s="233"/>
      <c r="O398" s="236"/>
      <c r="P398" s="237"/>
      <c r="Q398" s="233"/>
      <c r="R398" s="239"/>
      <c r="S398" s="239"/>
      <c r="T398" s="240"/>
      <c r="U398" s="198"/>
      <c r="V398" s="198"/>
    </row>
    <row r="399" spans="13:22" ht="15.4" x14ac:dyDescent="0.45">
      <c r="M399" s="235"/>
      <c r="N399" s="233"/>
      <c r="O399" s="236"/>
      <c r="P399" s="237"/>
      <c r="Q399" s="233"/>
      <c r="R399" s="239"/>
      <c r="S399" s="198"/>
      <c r="T399" s="240"/>
      <c r="U399" s="198"/>
      <c r="V399" s="198"/>
    </row>
    <row r="400" spans="13:22" ht="15.4" x14ac:dyDescent="0.45">
      <c r="M400" s="235"/>
      <c r="N400" s="233"/>
      <c r="O400" s="236"/>
      <c r="P400" s="237"/>
      <c r="Q400" s="233"/>
      <c r="R400" s="239"/>
      <c r="S400" s="198"/>
      <c r="T400" s="240"/>
      <c r="U400" s="198"/>
      <c r="V400" s="198"/>
    </row>
    <row r="401" spans="13:22" ht="15.4" x14ac:dyDescent="0.45">
      <c r="M401" s="231"/>
      <c r="N401" s="231"/>
      <c r="O401" s="231"/>
      <c r="P401" s="198"/>
      <c r="Q401" s="198"/>
      <c r="R401" s="198"/>
      <c r="S401" s="198"/>
      <c r="T401" s="198"/>
      <c r="U401" s="198"/>
      <c r="V401" s="198"/>
    </row>
    <row r="402" spans="13:22" x14ac:dyDescent="0.4">
      <c r="M402" s="229"/>
      <c r="N402" s="229"/>
      <c r="O402" s="229"/>
      <c r="P402" s="198"/>
      <c r="Q402" s="198"/>
      <c r="R402" s="198"/>
      <c r="S402" s="198"/>
      <c r="T402" s="198"/>
      <c r="U402" s="198"/>
      <c r="V402" s="198"/>
    </row>
    <row r="403" spans="13:22" ht="15.4" x14ac:dyDescent="0.45">
      <c r="M403" s="231"/>
      <c r="N403" s="231"/>
      <c r="O403" s="231"/>
      <c r="P403" s="198"/>
      <c r="Q403" s="198"/>
      <c r="R403" s="198"/>
      <c r="S403" s="198"/>
      <c r="T403" s="198"/>
      <c r="U403" s="198"/>
      <c r="V403" s="198"/>
    </row>
    <row r="404" spans="13:22" ht="15.4" x14ac:dyDescent="0.45">
      <c r="M404" s="231"/>
      <c r="N404" s="231"/>
      <c r="O404" s="231"/>
      <c r="P404" s="198"/>
      <c r="Q404" s="198"/>
      <c r="R404" s="198"/>
      <c r="S404" s="198"/>
      <c r="T404" s="198"/>
      <c r="U404" s="198"/>
      <c r="V404" s="198"/>
    </row>
    <row r="405" spans="13:22" ht="15.4" x14ac:dyDescent="0.45">
      <c r="M405" s="231"/>
      <c r="N405" s="231"/>
      <c r="O405" s="231"/>
      <c r="P405" s="198"/>
      <c r="Q405" s="198"/>
      <c r="R405" s="198"/>
      <c r="S405" s="198"/>
      <c r="T405" s="198"/>
      <c r="U405" s="198"/>
      <c r="V405" s="198"/>
    </row>
    <row r="406" spans="13:22" ht="15.4" x14ac:dyDescent="0.45">
      <c r="M406" s="231"/>
      <c r="N406" s="231"/>
      <c r="O406" s="231"/>
      <c r="P406" s="198"/>
      <c r="Q406" s="198"/>
      <c r="R406" s="198"/>
      <c r="S406" s="198"/>
      <c r="T406" s="198"/>
      <c r="U406" s="198"/>
      <c r="V406" s="198"/>
    </row>
    <row r="407" spans="13:22" ht="15.4" x14ac:dyDescent="0.45">
      <c r="M407" s="235"/>
      <c r="N407" s="240"/>
      <c r="O407" s="236"/>
      <c r="P407" s="198"/>
      <c r="Q407" s="198"/>
      <c r="R407" s="198"/>
      <c r="S407" s="198"/>
      <c r="T407" s="198"/>
      <c r="U407" s="198"/>
      <c r="V407" s="198"/>
    </row>
    <row r="408" spans="13:22" ht="15.4" x14ac:dyDescent="0.45">
      <c r="M408" s="235"/>
      <c r="N408" s="240"/>
      <c r="O408" s="236"/>
      <c r="P408" s="198"/>
      <c r="Q408" s="198"/>
      <c r="R408" s="198"/>
      <c r="S408" s="198"/>
      <c r="T408" s="198"/>
      <c r="U408" s="198"/>
      <c r="V408" s="198"/>
    </row>
    <row r="409" spans="13:22" ht="15.4" x14ac:dyDescent="0.45">
      <c r="M409" s="235"/>
      <c r="N409" s="240"/>
      <c r="O409" s="236"/>
      <c r="P409" s="198"/>
      <c r="Q409" s="198"/>
      <c r="R409" s="198"/>
      <c r="S409" s="198"/>
      <c r="T409" s="198"/>
      <c r="U409" s="198"/>
      <c r="V409" s="198"/>
    </row>
    <row r="410" spans="13:22" ht="15.4" x14ac:dyDescent="0.45">
      <c r="M410" s="235"/>
      <c r="N410" s="240"/>
      <c r="O410" s="236"/>
      <c r="P410" s="198"/>
      <c r="Q410" s="198"/>
      <c r="R410" s="198"/>
      <c r="S410" s="198"/>
      <c r="T410" s="198"/>
      <c r="U410" s="198"/>
      <c r="V410" s="198"/>
    </row>
    <row r="411" spans="13:22" ht="15.4" x14ac:dyDescent="0.45">
      <c r="M411" s="235"/>
      <c r="N411" s="240"/>
      <c r="O411" s="236"/>
      <c r="P411" s="198"/>
      <c r="Q411" s="198"/>
      <c r="R411" s="198"/>
      <c r="S411" s="198"/>
      <c r="T411" s="198"/>
      <c r="U411" s="198"/>
      <c r="V411" s="198"/>
    </row>
    <row r="412" spans="13:22" ht="15.4" x14ac:dyDescent="0.45">
      <c r="M412" s="235"/>
      <c r="N412" s="240"/>
      <c r="O412" s="236"/>
      <c r="P412" s="198"/>
      <c r="Q412" s="198"/>
      <c r="R412" s="198"/>
      <c r="S412" s="198"/>
      <c r="T412" s="198"/>
      <c r="U412" s="198"/>
      <c r="V412" s="198"/>
    </row>
    <row r="413" spans="13:22" ht="15.4" x14ac:dyDescent="0.45">
      <c r="M413" s="235"/>
      <c r="N413" s="240"/>
      <c r="O413" s="236"/>
      <c r="P413" s="198"/>
      <c r="Q413" s="198"/>
      <c r="R413" s="198"/>
      <c r="S413" s="198"/>
      <c r="T413" s="198"/>
      <c r="U413" s="198"/>
      <c r="V413" s="198"/>
    </row>
    <row r="414" spans="13:22" ht="15.4" x14ac:dyDescent="0.45">
      <c r="M414" s="235"/>
      <c r="N414" s="240"/>
      <c r="O414" s="236"/>
      <c r="P414" s="198"/>
      <c r="Q414" s="198"/>
      <c r="R414" s="198"/>
      <c r="S414" s="198"/>
      <c r="T414" s="198"/>
      <c r="U414" s="198"/>
      <c r="V414" s="198"/>
    </row>
    <row r="415" spans="13:22" ht="15.4" x14ac:dyDescent="0.45">
      <c r="M415" s="235"/>
      <c r="N415" s="240"/>
      <c r="O415" s="236"/>
      <c r="P415" s="198"/>
      <c r="Q415" s="198"/>
      <c r="R415" s="198"/>
      <c r="S415" s="198"/>
      <c r="T415" s="198"/>
      <c r="U415" s="198"/>
      <c r="V415" s="198"/>
    </row>
    <row r="416" spans="13:22" x14ac:dyDescent="0.4">
      <c r="M416" s="198"/>
      <c r="N416" s="198"/>
      <c r="O416" s="198"/>
      <c r="P416" s="198"/>
      <c r="Q416" s="198"/>
      <c r="R416" s="198"/>
      <c r="S416" s="198"/>
      <c r="T416" s="198"/>
      <c r="U416" s="198"/>
      <c r="V416" s="198"/>
    </row>
    <row r="417" spans="13:22" x14ac:dyDescent="0.4">
      <c r="M417" s="229"/>
      <c r="N417" s="229"/>
      <c r="O417" s="229"/>
      <c r="P417" s="229"/>
      <c r="Q417" s="229"/>
      <c r="R417" s="198"/>
      <c r="S417" s="198"/>
      <c r="T417" s="198"/>
      <c r="U417" s="198"/>
      <c r="V417" s="198"/>
    </row>
    <row r="418" spans="13:22" ht="15.4" x14ac:dyDescent="0.45">
      <c r="M418" s="231"/>
      <c r="N418" s="231"/>
      <c r="O418" s="231"/>
      <c r="P418" s="198"/>
      <c r="Q418" s="198"/>
      <c r="R418" s="198"/>
      <c r="S418" s="198"/>
      <c r="T418" s="198"/>
      <c r="U418" s="198"/>
      <c r="V418" s="198"/>
    </row>
    <row r="419" spans="13:22" ht="15.4" x14ac:dyDescent="0.45">
      <c r="M419" s="231"/>
      <c r="N419" s="231"/>
      <c r="O419" s="231"/>
      <c r="P419" s="198"/>
      <c r="Q419" s="198"/>
      <c r="R419" s="198"/>
      <c r="S419" s="198"/>
      <c r="T419" s="198"/>
      <c r="U419" s="198"/>
      <c r="V419" s="198"/>
    </row>
    <row r="420" spans="13:22" ht="15.4" x14ac:dyDescent="0.45">
      <c r="M420" s="231"/>
      <c r="N420" s="231"/>
      <c r="O420" s="231"/>
      <c r="P420" s="198"/>
      <c r="Q420" s="198"/>
      <c r="R420" s="198"/>
      <c r="S420" s="198"/>
      <c r="T420" s="198"/>
      <c r="U420" s="198"/>
      <c r="V420" s="198"/>
    </row>
    <row r="421" spans="13:22" ht="15.4" x14ac:dyDescent="0.45">
      <c r="M421" s="231"/>
      <c r="N421" s="231"/>
      <c r="O421" s="231"/>
      <c r="P421" s="198"/>
      <c r="Q421" s="198"/>
      <c r="R421" s="198"/>
      <c r="S421" s="198"/>
      <c r="T421" s="198"/>
      <c r="U421" s="198"/>
      <c r="V421" s="198"/>
    </row>
    <row r="422" spans="13:22" ht="15.4" x14ac:dyDescent="0.45">
      <c r="M422" s="235"/>
      <c r="N422" s="240"/>
      <c r="O422" s="236"/>
      <c r="P422" s="198"/>
      <c r="Q422" s="198"/>
      <c r="R422" s="198"/>
      <c r="S422" s="198"/>
      <c r="T422" s="198"/>
      <c r="U422" s="198"/>
      <c r="V422" s="198"/>
    </row>
    <row r="423" spans="13:22" ht="15.4" x14ac:dyDescent="0.45">
      <c r="M423" s="235"/>
      <c r="N423" s="240"/>
      <c r="O423" s="236"/>
      <c r="P423" s="198"/>
      <c r="Q423" s="198"/>
      <c r="R423" s="198"/>
      <c r="S423" s="198"/>
      <c r="T423" s="198"/>
      <c r="U423" s="198"/>
      <c r="V423" s="198"/>
    </row>
    <row r="424" spans="13:22" ht="15.4" x14ac:dyDescent="0.45">
      <c r="M424" s="235"/>
      <c r="N424" s="240"/>
      <c r="O424" s="236"/>
      <c r="P424" s="198"/>
      <c r="Q424" s="198"/>
      <c r="R424" s="198"/>
      <c r="S424" s="198"/>
      <c r="T424" s="198"/>
      <c r="U424" s="198"/>
      <c r="V424" s="198"/>
    </row>
    <row r="425" spans="13:22" ht="15.4" x14ac:dyDescent="0.45">
      <c r="M425" s="235"/>
      <c r="N425" s="240"/>
      <c r="O425" s="236"/>
      <c r="P425" s="198"/>
      <c r="Q425" s="198"/>
      <c r="R425" s="198"/>
      <c r="S425" s="198"/>
      <c r="T425" s="198"/>
      <c r="U425" s="198"/>
      <c r="V425" s="198"/>
    </row>
    <row r="426" spans="13:22" ht="15.4" x14ac:dyDescent="0.45">
      <c r="M426" s="235"/>
      <c r="N426" s="240"/>
      <c r="O426" s="236"/>
      <c r="P426" s="198"/>
      <c r="Q426" s="198"/>
      <c r="R426" s="198"/>
      <c r="S426" s="198"/>
      <c r="T426" s="198"/>
      <c r="U426" s="198"/>
      <c r="V426" s="198"/>
    </row>
    <row r="427" spans="13:22" ht="15.4" x14ac:dyDescent="0.45">
      <c r="M427" s="235"/>
      <c r="N427" s="240"/>
      <c r="O427" s="236"/>
      <c r="P427" s="198"/>
      <c r="Q427" s="198"/>
      <c r="R427" s="198"/>
      <c r="S427" s="198"/>
      <c r="T427" s="198"/>
      <c r="U427" s="198"/>
      <c r="V427" s="198"/>
    </row>
    <row r="428" spans="13:22" ht="15.4" x14ac:dyDescent="0.45">
      <c r="M428" s="235"/>
      <c r="N428" s="240"/>
      <c r="O428" s="236"/>
      <c r="P428" s="198"/>
      <c r="Q428" s="198"/>
      <c r="R428" s="198"/>
      <c r="S428" s="198"/>
      <c r="T428" s="198"/>
      <c r="U428" s="198"/>
      <c r="V428" s="198"/>
    </row>
    <row r="429" spans="13:22" ht="15.4" x14ac:dyDescent="0.45">
      <c r="M429" s="235"/>
      <c r="N429" s="240"/>
      <c r="O429" s="236"/>
      <c r="P429" s="198"/>
      <c r="Q429" s="198"/>
      <c r="R429" s="198"/>
      <c r="S429" s="198"/>
      <c r="T429" s="198"/>
      <c r="U429" s="198"/>
      <c r="V429" s="198"/>
    </row>
    <row r="430" spans="13:22" ht="15.4" x14ac:dyDescent="0.45">
      <c r="M430" s="235"/>
      <c r="N430" s="240"/>
      <c r="O430" s="236"/>
      <c r="P430" s="198"/>
      <c r="Q430" s="198"/>
      <c r="R430" s="198"/>
      <c r="S430" s="198"/>
      <c r="T430" s="198"/>
      <c r="U430" s="198"/>
      <c r="V430" s="198"/>
    </row>
    <row r="431" spans="13:22" x14ac:dyDescent="0.4">
      <c r="M431" s="198"/>
      <c r="N431" s="198"/>
      <c r="O431" s="198"/>
      <c r="P431" s="198"/>
      <c r="Q431" s="198"/>
      <c r="R431" s="198"/>
      <c r="S431" s="198"/>
      <c r="T431" s="198"/>
      <c r="U431" s="198"/>
      <c r="V431" s="198"/>
    </row>
    <row r="432" spans="13:22" x14ac:dyDescent="0.4">
      <c r="M432" s="229"/>
      <c r="N432" s="229"/>
      <c r="O432" s="229"/>
      <c r="P432" s="229"/>
      <c r="Q432" s="229"/>
      <c r="R432" s="229"/>
      <c r="S432" s="198"/>
      <c r="T432" s="198"/>
      <c r="U432" s="198"/>
      <c r="V432" s="198"/>
    </row>
    <row r="433" spans="13:22" ht="15.4" x14ac:dyDescent="0.45">
      <c r="M433" s="231"/>
      <c r="N433" s="231"/>
      <c r="O433" s="231"/>
      <c r="P433" s="198"/>
      <c r="Q433" s="198"/>
      <c r="R433" s="198"/>
      <c r="S433" s="198"/>
      <c r="T433" s="198"/>
      <c r="U433" s="198"/>
      <c r="V433" s="198"/>
    </row>
    <row r="434" spans="13:22" ht="15.4" x14ac:dyDescent="0.45">
      <c r="M434" s="231"/>
      <c r="N434" s="231"/>
      <c r="O434" s="231"/>
      <c r="P434" s="198"/>
      <c r="Q434" s="198"/>
      <c r="R434" s="198"/>
      <c r="S434" s="198"/>
      <c r="T434" s="198"/>
      <c r="U434" s="198"/>
      <c r="V434" s="198"/>
    </row>
    <row r="435" spans="13:22" ht="15.4" x14ac:dyDescent="0.45">
      <c r="M435" s="231"/>
      <c r="N435" s="231"/>
      <c r="O435" s="231"/>
      <c r="P435" s="198"/>
      <c r="Q435" s="198"/>
      <c r="R435" s="198"/>
      <c r="S435" s="198"/>
      <c r="T435" s="198"/>
      <c r="U435" s="198"/>
      <c r="V435" s="198"/>
    </row>
    <row r="436" spans="13:22" ht="15.4" x14ac:dyDescent="0.45">
      <c r="M436" s="231"/>
      <c r="N436" s="231"/>
      <c r="O436" s="231"/>
      <c r="P436" s="198"/>
      <c r="Q436" s="198"/>
      <c r="R436" s="198"/>
      <c r="S436" s="198"/>
      <c r="T436" s="198"/>
      <c r="U436" s="198"/>
      <c r="V436" s="198"/>
    </row>
    <row r="437" spans="13:22" ht="15.4" x14ac:dyDescent="0.45">
      <c r="M437" s="235"/>
      <c r="N437" s="240"/>
      <c r="O437" s="236"/>
      <c r="P437" s="198"/>
      <c r="Q437" s="198"/>
      <c r="R437" s="198"/>
      <c r="S437" s="198"/>
      <c r="T437" s="198"/>
      <c r="U437" s="198"/>
      <c r="V437" s="198"/>
    </row>
    <row r="438" spans="13:22" ht="15.4" x14ac:dyDescent="0.45">
      <c r="M438" s="235"/>
      <c r="N438" s="240"/>
      <c r="O438" s="236"/>
      <c r="P438" s="198"/>
      <c r="Q438" s="198"/>
      <c r="R438" s="198"/>
      <c r="S438" s="198"/>
      <c r="T438" s="198"/>
      <c r="U438" s="198"/>
      <c r="V438" s="198"/>
    </row>
    <row r="439" spans="13:22" ht="15.4" x14ac:dyDescent="0.45">
      <c r="M439" s="235"/>
      <c r="N439" s="240"/>
      <c r="O439" s="236"/>
      <c r="P439" s="198"/>
      <c r="Q439" s="198"/>
      <c r="R439" s="198"/>
      <c r="S439" s="198"/>
      <c r="T439" s="198"/>
      <c r="U439" s="198"/>
      <c r="V439" s="198"/>
    </row>
    <row r="440" spans="13:22" ht="15.4" x14ac:dyDescent="0.45">
      <c r="M440" s="235"/>
      <c r="N440" s="240"/>
      <c r="O440" s="236"/>
      <c r="P440" s="198"/>
      <c r="Q440" s="198"/>
      <c r="R440" s="198"/>
      <c r="S440" s="198"/>
      <c r="T440" s="198"/>
      <c r="U440" s="198"/>
      <c r="V440" s="198"/>
    </row>
    <row r="441" spans="13:22" ht="15.4" x14ac:dyDescent="0.45">
      <c r="M441" s="235"/>
      <c r="N441" s="240"/>
      <c r="O441" s="236"/>
      <c r="P441" s="198"/>
      <c r="Q441" s="198"/>
      <c r="R441" s="198"/>
      <c r="S441" s="198"/>
      <c r="T441" s="198"/>
      <c r="U441" s="198"/>
      <c r="V441" s="198"/>
    </row>
    <row r="442" spans="13:22" ht="15.4" x14ac:dyDescent="0.45">
      <c r="M442" s="235"/>
      <c r="N442" s="240"/>
      <c r="O442" s="236"/>
      <c r="P442" s="198"/>
      <c r="Q442" s="198"/>
      <c r="R442" s="198"/>
      <c r="S442" s="198"/>
      <c r="T442" s="198"/>
      <c r="U442" s="198"/>
      <c r="V442" s="198"/>
    </row>
    <row r="443" spans="13:22" ht="15.4" x14ac:dyDescent="0.45">
      <c r="M443" s="235"/>
      <c r="N443" s="240"/>
      <c r="O443" s="236"/>
      <c r="P443" s="198"/>
      <c r="Q443" s="198"/>
      <c r="R443" s="198"/>
      <c r="S443" s="198"/>
      <c r="T443" s="198"/>
      <c r="U443" s="198"/>
      <c r="V443" s="198"/>
    </row>
    <row r="444" spans="13:22" ht="15.4" x14ac:dyDescent="0.45">
      <c r="M444" s="235"/>
      <c r="N444" s="240"/>
      <c r="O444" s="236"/>
      <c r="P444" s="198"/>
      <c r="Q444" s="198"/>
      <c r="R444" s="198"/>
      <c r="S444" s="198"/>
      <c r="T444" s="198"/>
      <c r="U444" s="198"/>
      <c r="V444" s="198"/>
    </row>
    <row r="445" spans="13:22" ht="15.4" x14ac:dyDescent="0.45">
      <c r="M445" s="235"/>
      <c r="N445" s="240"/>
      <c r="O445" s="236"/>
      <c r="P445" s="198"/>
      <c r="Q445" s="198"/>
      <c r="R445" s="198"/>
      <c r="S445" s="198"/>
      <c r="T445" s="198"/>
      <c r="U445" s="198"/>
      <c r="V445" s="198"/>
    </row>
    <row r="446" spans="13:22" x14ac:dyDescent="0.4">
      <c r="M446" s="198"/>
      <c r="N446" s="198"/>
      <c r="O446" s="198"/>
      <c r="P446" s="198"/>
      <c r="Q446" s="198"/>
      <c r="R446" s="198"/>
      <c r="S446" s="198"/>
      <c r="T446" s="198"/>
      <c r="U446" s="198"/>
      <c r="V446" s="198"/>
    </row>
    <row r="447" spans="13:22" x14ac:dyDescent="0.4">
      <c r="M447" s="229"/>
      <c r="N447" s="229"/>
      <c r="O447" s="229"/>
      <c r="P447" s="229"/>
      <c r="Q447" s="229"/>
      <c r="R447" s="229"/>
      <c r="S447" s="198"/>
      <c r="T447" s="198"/>
      <c r="U447" s="198"/>
      <c r="V447" s="198"/>
    </row>
    <row r="448" spans="13:22" ht="15.4" x14ac:dyDescent="0.45">
      <c r="M448" s="231"/>
      <c r="N448" s="231"/>
      <c r="O448" s="231"/>
      <c r="P448" s="198"/>
      <c r="Q448" s="198"/>
      <c r="R448" s="198"/>
      <c r="S448" s="198"/>
      <c r="T448" s="198"/>
      <c r="U448" s="198"/>
      <c r="V448" s="198"/>
    </row>
    <row r="449" spans="13:22" ht="15.4" x14ac:dyDescent="0.45">
      <c r="M449" s="231"/>
      <c r="N449" s="231"/>
      <c r="O449" s="231"/>
      <c r="P449" s="198"/>
      <c r="Q449" s="198"/>
      <c r="R449" s="198"/>
      <c r="S449" s="198"/>
      <c r="T449" s="198"/>
      <c r="U449" s="198"/>
      <c r="V449" s="198"/>
    </row>
    <row r="450" spans="13:22" ht="15.4" x14ac:dyDescent="0.45">
      <c r="M450" s="231"/>
      <c r="N450" s="231"/>
      <c r="O450" s="231"/>
      <c r="P450" s="198"/>
      <c r="Q450" s="198"/>
      <c r="R450" s="198"/>
      <c r="S450" s="198"/>
      <c r="T450" s="198"/>
      <c r="U450" s="198"/>
      <c r="V450" s="198"/>
    </row>
    <row r="451" spans="13:22" ht="15.4" x14ac:dyDescent="0.45">
      <c r="M451" s="231"/>
      <c r="N451" s="231"/>
      <c r="O451" s="231"/>
      <c r="P451" s="198"/>
      <c r="Q451" s="198"/>
      <c r="R451" s="198"/>
      <c r="S451" s="198"/>
      <c r="T451" s="198"/>
      <c r="U451" s="198"/>
      <c r="V451" s="198"/>
    </row>
    <row r="452" spans="13:22" ht="15.4" x14ac:dyDescent="0.45">
      <c r="M452" s="235"/>
      <c r="N452" s="240"/>
      <c r="O452" s="236"/>
      <c r="P452" s="198"/>
      <c r="Q452" s="198"/>
      <c r="R452" s="198"/>
      <c r="S452" s="198"/>
      <c r="T452" s="198"/>
      <c r="U452" s="198"/>
      <c r="V452" s="198"/>
    </row>
    <row r="453" spans="13:22" ht="15.4" x14ac:dyDescent="0.45">
      <c r="M453" s="235"/>
      <c r="N453" s="240"/>
      <c r="O453" s="236"/>
      <c r="P453" s="198"/>
      <c r="Q453" s="198"/>
      <c r="R453" s="198"/>
      <c r="S453" s="198"/>
      <c r="T453" s="198"/>
      <c r="U453" s="198"/>
      <c r="V453" s="198"/>
    </row>
    <row r="454" spans="13:22" ht="15.4" x14ac:dyDescent="0.45">
      <c r="M454" s="235"/>
      <c r="N454" s="240"/>
      <c r="O454" s="236"/>
      <c r="P454" s="198"/>
      <c r="Q454" s="198"/>
      <c r="R454" s="198"/>
      <c r="S454" s="198"/>
      <c r="T454" s="198"/>
      <c r="U454" s="198"/>
      <c r="V454" s="198"/>
    </row>
    <row r="455" spans="13:22" ht="15.4" x14ac:dyDescent="0.45">
      <c r="M455" s="235"/>
      <c r="N455" s="240"/>
      <c r="O455" s="236"/>
      <c r="P455" s="198"/>
      <c r="Q455" s="198"/>
      <c r="R455" s="198"/>
      <c r="S455" s="198"/>
      <c r="T455" s="198"/>
      <c r="U455" s="198"/>
      <c r="V455" s="198"/>
    </row>
    <row r="456" spans="13:22" ht="15.4" x14ac:dyDescent="0.45">
      <c r="M456" s="235"/>
      <c r="N456" s="240"/>
      <c r="O456" s="236"/>
      <c r="P456" s="198"/>
      <c r="Q456" s="198"/>
      <c r="R456" s="198"/>
      <c r="S456" s="198"/>
      <c r="T456" s="198"/>
      <c r="U456" s="198"/>
      <c r="V456" s="198"/>
    </row>
    <row r="457" spans="13:22" ht="15.4" x14ac:dyDescent="0.45">
      <c r="M457" s="235"/>
      <c r="N457" s="240"/>
      <c r="O457" s="236"/>
      <c r="P457" s="198"/>
      <c r="Q457" s="198"/>
      <c r="R457" s="198"/>
      <c r="S457" s="198"/>
      <c r="T457" s="198"/>
      <c r="U457" s="198"/>
      <c r="V457" s="198"/>
    </row>
    <row r="458" spans="13:22" ht="15.4" x14ac:dyDescent="0.45">
      <c r="M458" s="235"/>
      <c r="N458" s="240"/>
      <c r="O458" s="236"/>
      <c r="P458" s="198"/>
      <c r="Q458" s="198"/>
      <c r="R458" s="198"/>
      <c r="S458" s="198"/>
      <c r="T458" s="198"/>
      <c r="U458" s="198"/>
      <c r="V458" s="198"/>
    </row>
    <row r="459" spans="13:22" ht="15.4" x14ac:dyDescent="0.45">
      <c r="M459" s="235"/>
      <c r="N459" s="240"/>
      <c r="O459" s="236"/>
      <c r="P459" s="198"/>
      <c r="Q459" s="198"/>
      <c r="R459" s="198"/>
      <c r="S459" s="198"/>
      <c r="T459" s="198"/>
      <c r="U459" s="198"/>
      <c r="V459" s="198"/>
    </row>
    <row r="460" spans="13:22" ht="15.4" x14ac:dyDescent="0.45">
      <c r="M460" s="235"/>
      <c r="N460" s="240"/>
      <c r="O460" s="236"/>
      <c r="P460" s="198"/>
      <c r="Q460" s="198"/>
      <c r="R460" s="198"/>
      <c r="S460" s="198"/>
      <c r="T460" s="198"/>
      <c r="U460" s="198"/>
      <c r="V460" s="198"/>
    </row>
    <row r="461" spans="13:22" x14ac:dyDescent="0.4">
      <c r="M461" s="198"/>
      <c r="N461" s="198"/>
      <c r="O461" s="198"/>
      <c r="P461" s="198"/>
      <c r="Q461" s="198"/>
      <c r="R461" s="198"/>
      <c r="S461" s="198"/>
      <c r="T461" s="198"/>
      <c r="U461" s="198"/>
      <c r="V461" s="198"/>
    </row>
    <row r="462" spans="13:22" x14ac:dyDescent="0.4">
      <c r="M462" s="229"/>
      <c r="N462" s="229"/>
      <c r="O462" s="229"/>
      <c r="P462" s="229"/>
      <c r="Q462" s="229"/>
      <c r="R462" s="229"/>
      <c r="S462" s="198"/>
      <c r="T462" s="198"/>
      <c r="U462" s="198"/>
      <c r="V462" s="198"/>
    </row>
    <row r="463" spans="13:22" ht="15.4" x14ac:dyDescent="0.45">
      <c r="M463" s="231"/>
      <c r="N463" s="231"/>
      <c r="O463" s="231"/>
      <c r="P463" s="198"/>
      <c r="Q463" s="198"/>
      <c r="R463" s="198"/>
      <c r="S463" s="198"/>
      <c r="T463" s="198"/>
      <c r="U463" s="198"/>
      <c r="V463" s="198"/>
    </row>
    <row r="464" spans="13:22" ht="15.4" x14ac:dyDescent="0.45">
      <c r="M464" s="231"/>
      <c r="N464" s="231"/>
      <c r="O464" s="231"/>
      <c r="P464" s="198"/>
      <c r="Q464" s="198"/>
      <c r="R464" s="198"/>
      <c r="S464" s="198"/>
      <c r="T464" s="198"/>
      <c r="U464" s="198"/>
      <c r="V464" s="198"/>
    </row>
    <row r="465" spans="13:22" ht="15.4" x14ac:dyDescent="0.45">
      <c r="M465" s="231"/>
      <c r="N465" s="231"/>
      <c r="O465" s="231"/>
      <c r="P465" s="198"/>
      <c r="Q465" s="198"/>
      <c r="R465" s="198"/>
      <c r="S465" s="198"/>
      <c r="T465" s="198"/>
      <c r="U465" s="198"/>
      <c r="V465" s="198"/>
    </row>
    <row r="466" spans="13:22" ht="15.4" x14ac:dyDescent="0.45">
      <c r="M466" s="231"/>
      <c r="N466" s="231"/>
      <c r="O466" s="231"/>
      <c r="P466" s="198"/>
      <c r="Q466" s="198"/>
      <c r="R466" s="198"/>
      <c r="S466" s="198"/>
      <c r="T466" s="198"/>
      <c r="U466" s="198"/>
      <c r="V466" s="198"/>
    </row>
    <row r="467" spans="13:22" ht="15.4" x14ac:dyDescent="0.45">
      <c r="M467" s="235"/>
      <c r="N467" s="240"/>
      <c r="O467" s="236"/>
      <c r="P467" s="198"/>
      <c r="Q467" s="198"/>
      <c r="R467" s="198"/>
      <c r="S467" s="198"/>
      <c r="T467" s="198"/>
      <c r="U467" s="198"/>
      <c r="V467" s="198"/>
    </row>
    <row r="468" spans="13:22" ht="15.4" x14ac:dyDescent="0.45">
      <c r="M468" s="235"/>
      <c r="N468" s="240"/>
      <c r="O468" s="236"/>
      <c r="P468" s="198"/>
      <c r="Q468" s="198"/>
      <c r="R468" s="198"/>
      <c r="S468" s="198"/>
      <c r="T468" s="198"/>
      <c r="U468" s="198"/>
      <c r="V468" s="198"/>
    </row>
    <row r="469" spans="13:22" ht="15.4" x14ac:dyDescent="0.45">
      <c r="M469" s="235"/>
      <c r="N469" s="240"/>
      <c r="O469" s="236"/>
      <c r="P469" s="198"/>
      <c r="Q469" s="198"/>
      <c r="R469" s="198"/>
      <c r="S469" s="198"/>
      <c r="T469" s="198"/>
      <c r="U469" s="198"/>
      <c r="V469" s="198"/>
    </row>
    <row r="470" spans="13:22" ht="15.4" x14ac:dyDescent="0.45">
      <c r="M470" s="235"/>
      <c r="N470" s="240"/>
      <c r="O470" s="236"/>
      <c r="P470" s="198"/>
      <c r="Q470" s="198"/>
      <c r="R470" s="198"/>
      <c r="S470" s="198"/>
      <c r="T470" s="198"/>
      <c r="U470" s="198"/>
      <c r="V470" s="198"/>
    </row>
    <row r="471" spans="13:22" ht="15.4" x14ac:dyDescent="0.45">
      <c r="M471" s="235"/>
      <c r="N471" s="240"/>
      <c r="O471" s="236"/>
      <c r="P471" s="198"/>
      <c r="Q471" s="198"/>
      <c r="R471" s="198"/>
      <c r="S471" s="198"/>
      <c r="T471" s="198"/>
      <c r="U471" s="198"/>
      <c r="V471" s="198"/>
    </row>
    <row r="472" spans="13:22" ht="15.4" x14ac:dyDescent="0.45">
      <c r="M472" s="235"/>
      <c r="N472" s="240"/>
      <c r="O472" s="236"/>
      <c r="P472" s="198"/>
      <c r="Q472" s="198"/>
      <c r="R472" s="198"/>
      <c r="S472" s="198"/>
      <c r="T472" s="198"/>
      <c r="U472" s="198"/>
      <c r="V472" s="198"/>
    </row>
    <row r="473" spans="13:22" ht="15.4" x14ac:dyDescent="0.45">
      <c r="M473" s="235"/>
      <c r="N473" s="240"/>
      <c r="O473" s="236"/>
      <c r="P473" s="198"/>
      <c r="Q473" s="198"/>
      <c r="R473" s="198"/>
      <c r="S473" s="198"/>
      <c r="T473" s="198"/>
      <c r="U473" s="198"/>
      <c r="V473" s="198"/>
    </row>
    <row r="474" spans="13:22" ht="15.4" x14ac:dyDescent="0.45">
      <c r="M474" s="235"/>
      <c r="N474" s="240"/>
      <c r="O474" s="236"/>
      <c r="P474" s="198"/>
      <c r="Q474" s="198"/>
      <c r="R474" s="198"/>
      <c r="S474" s="198"/>
      <c r="T474" s="198"/>
      <c r="U474" s="198"/>
      <c r="V474" s="198"/>
    </row>
    <row r="475" spans="13:22" ht="15.4" x14ac:dyDescent="0.45">
      <c r="M475" s="235"/>
      <c r="N475" s="240"/>
      <c r="O475" s="236"/>
      <c r="P475" s="198"/>
      <c r="Q475" s="198"/>
      <c r="R475" s="198"/>
      <c r="S475" s="198"/>
      <c r="T475" s="198"/>
      <c r="U475" s="198"/>
      <c r="V475" s="198"/>
    </row>
    <row r="476" spans="13:22" x14ac:dyDescent="0.4">
      <c r="M476" s="198"/>
      <c r="N476" s="198"/>
      <c r="O476" s="198"/>
      <c r="P476" s="198"/>
      <c r="Q476" s="198"/>
      <c r="R476" s="198"/>
      <c r="S476" s="198"/>
      <c r="T476" s="198"/>
      <c r="U476" s="198"/>
      <c r="V476" s="198"/>
    </row>
    <row r="477" spans="13:22" x14ac:dyDescent="0.4">
      <c r="M477" s="198"/>
      <c r="N477" s="198"/>
      <c r="O477" s="198"/>
      <c r="P477" s="198"/>
      <c r="Q477" s="198"/>
      <c r="R477" s="198"/>
      <c r="S477" s="198"/>
      <c r="T477" s="198"/>
      <c r="U477" s="198"/>
      <c r="V477" s="198"/>
    </row>
    <row r="478" spans="13:22" ht="15.4" x14ac:dyDescent="0.45">
      <c r="M478" s="231"/>
      <c r="N478" s="231"/>
      <c r="O478" s="231"/>
      <c r="P478" s="198"/>
      <c r="Q478" s="198"/>
      <c r="R478" s="198"/>
      <c r="S478" s="198"/>
      <c r="T478" s="198"/>
      <c r="U478" s="198"/>
      <c r="V478" s="198"/>
    </row>
    <row r="479" spans="13:22" ht="15.4" x14ac:dyDescent="0.45">
      <c r="M479" s="231"/>
      <c r="N479" s="231"/>
      <c r="O479" s="231"/>
      <c r="P479" s="198"/>
      <c r="Q479" s="198"/>
      <c r="R479" s="198"/>
      <c r="S479" s="198"/>
      <c r="T479" s="198"/>
      <c r="U479" s="198"/>
      <c r="V479" s="198"/>
    </row>
    <row r="480" spans="13:22" ht="15.4" x14ac:dyDescent="0.45">
      <c r="M480" s="231"/>
      <c r="N480" s="231"/>
      <c r="O480" s="231"/>
      <c r="P480" s="198"/>
      <c r="Q480" s="198"/>
      <c r="R480" s="198"/>
      <c r="S480" s="198"/>
      <c r="T480" s="198"/>
      <c r="U480" s="198"/>
      <c r="V480" s="198"/>
    </row>
    <row r="481" spans="13:22" ht="15.4" x14ac:dyDescent="0.45">
      <c r="M481" s="231"/>
      <c r="N481" s="231"/>
      <c r="O481" s="231"/>
      <c r="P481" s="198"/>
      <c r="Q481" s="198"/>
      <c r="R481" s="198"/>
      <c r="S481" s="198"/>
      <c r="T481" s="198"/>
      <c r="U481" s="198"/>
      <c r="V481" s="198"/>
    </row>
    <row r="482" spans="13:22" ht="15.4" x14ac:dyDescent="0.45">
      <c r="M482" s="235"/>
      <c r="N482" s="240"/>
      <c r="O482" s="236"/>
      <c r="P482" s="198"/>
      <c r="Q482" s="198"/>
      <c r="R482" s="198"/>
      <c r="S482" s="198"/>
      <c r="T482" s="198"/>
      <c r="U482" s="198"/>
      <c r="V482" s="198"/>
    </row>
    <row r="483" spans="13:22" ht="15.4" x14ac:dyDescent="0.45">
      <c r="M483" s="235"/>
      <c r="N483" s="240"/>
      <c r="O483" s="236"/>
      <c r="P483" s="198"/>
      <c r="Q483" s="198"/>
      <c r="R483" s="198"/>
      <c r="S483" s="198"/>
      <c r="T483" s="198"/>
      <c r="U483" s="198"/>
      <c r="V483" s="198"/>
    </row>
    <row r="484" spans="13:22" ht="15.4" x14ac:dyDescent="0.45">
      <c r="M484" s="235"/>
      <c r="N484" s="240"/>
      <c r="O484" s="236"/>
      <c r="P484" s="198"/>
      <c r="Q484" s="198"/>
      <c r="R484" s="198"/>
      <c r="S484" s="198"/>
      <c r="T484" s="198"/>
      <c r="U484" s="198"/>
      <c r="V484" s="198"/>
    </row>
    <row r="485" spans="13:22" ht="15.4" x14ac:dyDescent="0.45">
      <c r="M485" s="235"/>
      <c r="N485" s="240"/>
      <c r="O485" s="236"/>
      <c r="P485" s="198"/>
      <c r="Q485" s="198"/>
      <c r="R485" s="198"/>
      <c r="S485" s="198"/>
      <c r="T485" s="198"/>
      <c r="U485" s="198"/>
      <c r="V485" s="198"/>
    </row>
    <row r="486" spans="13:22" ht="15.4" x14ac:dyDescent="0.45">
      <c r="M486" s="235"/>
      <c r="N486" s="240"/>
      <c r="O486" s="236"/>
      <c r="P486" s="198"/>
      <c r="Q486" s="198"/>
      <c r="R486" s="198"/>
      <c r="S486" s="198"/>
      <c r="T486" s="198"/>
      <c r="U486" s="198"/>
      <c r="V486" s="198"/>
    </row>
    <row r="487" spans="13:22" ht="15.4" x14ac:dyDescent="0.45">
      <c r="M487" s="235"/>
      <c r="N487" s="240"/>
      <c r="O487" s="236"/>
      <c r="P487" s="198"/>
      <c r="Q487" s="198"/>
      <c r="R487" s="198"/>
      <c r="S487" s="198"/>
      <c r="T487" s="198"/>
      <c r="U487" s="198"/>
      <c r="V487" s="198"/>
    </row>
    <row r="488" spans="13:22" ht="15.4" x14ac:dyDescent="0.45">
      <c r="M488" s="235"/>
      <c r="N488" s="240"/>
      <c r="O488" s="236"/>
      <c r="P488" s="198"/>
      <c r="Q488" s="198"/>
      <c r="R488" s="198"/>
      <c r="S488" s="198"/>
      <c r="T488" s="198"/>
      <c r="U488" s="198"/>
      <c r="V488" s="198"/>
    </row>
    <row r="489" spans="13:22" ht="15.4" x14ac:dyDescent="0.45">
      <c r="M489" s="235"/>
      <c r="N489" s="240"/>
      <c r="O489" s="236"/>
      <c r="P489" s="198"/>
      <c r="Q489" s="198"/>
      <c r="R489" s="198"/>
      <c r="S489" s="198"/>
      <c r="T489" s="198"/>
      <c r="U489" s="198"/>
      <c r="V489" s="198"/>
    </row>
    <row r="490" spans="13:22" ht="15.4" x14ac:dyDescent="0.45">
      <c r="M490" s="235"/>
      <c r="N490" s="240"/>
      <c r="O490" s="236"/>
      <c r="P490" s="198"/>
      <c r="Q490" s="198"/>
      <c r="R490" s="198"/>
      <c r="S490" s="198"/>
      <c r="T490" s="198"/>
      <c r="U490" s="198"/>
      <c r="V490" s="198"/>
    </row>
    <row r="491" spans="13:22" x14ac:dyDescent="0.4">
      <c r="M491" s="198"/>
      <c r="N491" s="198"/>
      <c r="O491" s="198"/>
      <c r="P491" s="198"/>
      <c r="Q491" s="198"/>
      <c r="R491" s="198"/>
      <c r="S491" s="198"/>
      <c r="T491" s="198"/>
      <c r="U491" s="198"/>
      <c r="V491" s="198"/>
    </row>
    <row r="492" spans="13:22" x14ac:dyDescent="0.4">
      <c r="M492" s="198"/>
      <c r="N492" s="198"/>
      <c r="O492" s="198"/>
      <c r="P492" s="198"/>
      <c r="Q492" s="198"/>
      <c r="R492" s="198"/>
      <c r="S492" s="198"/>
      <c r="T492" s="198"/>
      <c r="U492" s="198"/>
      <c r="V492" s="198"/>
    </row>
    <row r="493" spans="13:22" ht="15.4" x14ac:dyDescent="0.45">
      <c r="M493" s="186"/>
      <c r="N493" s="186"/>
      <c r="O493" s="186"/>
    </row>
    <row r="494" spans="13:22" ht="15.4" x14ac:dyDescent="0.45">
      <c r="M494" s="186"/>
      <c r="N494" s="186"/>
      <c r="O494" s="186"/>
    </row>
    <row r="495" spans="13:22" ht="15.4" x14ac:dyDescent="0.45">
      <c r="M495" s="186"/>
      <c r="N495" s="186"/>
      <c r="O495" s="186"/>
    </row>
    <row r="496" spans="13:22" ht="15.4" x14ac:dyDescent="0.45">
      <c r="M496" s="186"/>
      <c r="N496" s="186"/>
      <c r="O496" s="186"/>
    </row>
    <row r="497" spans="13:15" ht="15.4" x14ac:dyDescent="0.45">
      <c r="M497" s="187"/>
      <c r="N497" s="189"/>
      <c r="O497" s="188"/>
    </row>
    <row r="498" spans="13:15" ht="15.4" x14ac:dyDescent="0.45">
      <c r="M498" s="187"/>
      <c r="N498" s="189"/>
      <c r="O498" s="188"/>
    </row>
    <row r="499" spans="13:15" ht="15.4" x14ac:dyDescent="0.45">
      <c r="M499" s="187"/>
      <c r="N499" s="189"/>
      <c r="O499" s="188"/>
    </row>
    <row r="500" spans="13:15" ht="15.4" x14ac:dyDescent="0.45">
      <c r="M500" s="187"/>
      <c r="N500" s="189"/>
      <c r="O500" s="188"/>
    </row>
    <row r="501" spans="13:15" ht="15.4" x14ac:dyDescent="0.45">
      <c r="M501" s="187"/>
      <c r="N501" s="189"/>
      <c r="O501" s="188"/>
    </row>
    <row r="502" spans="13:15" ht="15.4" x14ac:dyDescent="0.45">
      <c r="M502" s="187"/>
      <c r="N502" s="189"/>
      <c r="O502" s="188"/>
    </row>
    <row r="503" spans="13:15" ht="15.4" x14ac:dyDescent="0.45">
      <c r="M503" s="187"/>
      <c r="N503" s="189"/>
      <c r="O503" s="188"/>
    </row>
    <row r="504" spans="13:15" ht="15.4" x14ac:dyDescent="0.45">
      <c r="M504" s="187"/>
      <c r="N504" s="189"/>
      <c r="O504" s="188"/>
    </row>
    <row r="505" spans="13:15" ht="15.4" x14ac:dyDescent="0.45">
      <c r="M505" s="187"/>
      <c r="N505" s="189"/>
      <c r="O505" s="188"/>
    </row>
  </sheetData>
  <sheetProtection selectLockedCells="1"/>
  <mergeCells count="20">
    <mergeCell ref="A134:I134"/>
    <mergeCell ref="P388:T388"/>
    <mergeCell ref="A102:B102"/>
    <mergeCell ref="A114:B114"/>
    <mergeCell ref="A131:I131"/>
    <mergeCell ref="A132:I132"/>
    <mergeCell ref="A133:I133"/>
    <mergeCell ref="A135:I135"/>
    <mergeCell ref="A66:B66"/>
    <mergeCell ref="A130:I130"/>
    <mergeCell ref="A3:B3"/>
    <mergeCell ref="A4:B4"/>
    <mergeCell ref="A1:I1"/>
    <mergeCell ref="A2:I2"/>
    <mergeCell ref="A64:B64"/>
    <mergeCell ref="A78:B78"/>
    <mergeCell ref="A127:I127"/>
    <mergeCell ref="A128:B128"/>
    <mergeCell ref="C128:E128"/>
    <mergeCell ref="A90:B90"/>
  </mergeCells>
  <dataValidations count="5">
    <dataValidation type="list" allowBlank="1" showInputMessage="1" showErrorMessage="1" sqref="E118:F118 E45:E50 E16 E84:F84 E80:F80 E94:F94 E96:F96 E10 E33 E7:E8 E38 E21 E82:F82 E13 E27 E31 E105 E19 E107 E103 E24 E92:F92 E40 E36 E120:F120 E116:F116 E109 E43 E52 E55:E59">
      <formula1>$C$167:$C$168</formula1>
    </dataValidation>
    <dataValidation type="list" allowBlank="1" showInputMessage="1" showErrorMessage="1" sqref="E121:F121 E117:F117 E119:F119 E115">
      <formula1>$E$159:$E$168</formula1>
    </dataValidation>
    <dataValidation type="list" allowBlank="1" showInputMessage="1" showErrorMessage="1" sqref="E79 E93:F93 E85:F85 E83:F83 E81:F81 E67 E97:F97 E95:F95 E91">
      <formula1>$E$159:$E$165</formula1>
    </dataValidation>
    <dataValidation type="list" allowBlank="1" showInputMessage="1" showErrorMessage="1" sqref="E73:F73 E71:F71 E69:F69">
      <formula1>$E$159:$E$164</formula1>
    </dataValidation>
    <dataValidation allowBlank="1" showInputMessage="1" showErrorMessage="1" sqref="F68 E70:F70 E72:F72 F107 F109"/>
  </dataValidations>
  <hyperlinks>
    <hyperlink ref="A7" location="'Record Digitization'!A1" display="Record Digitization"/>
    <hyperlink ref="A10" location="'HR Baseline Adjustment'!A1" display="Baseline Adjustment"/>
    <hyperlink ref="A19" location="'Non Depart Baseline Adjustment'!A1" display="Baseline Adjustment"/>
    <hyperlink ref="A24" location="'Finance Baseline Adjustment'!A1" display="Baseline Adjustment"/>
    <hyperlink ref="A27" location="'Comp Plan Update'!A1" display="Comprehensive Plan Update"/>
    <hyperlink ref="A31" location="'Planning Baseline Adjustment'!A1" display="Baseline Adjustment"/>
    <hyperlink ref="A33" location="'APA Membership'!A1" display="APA Membership"/>
    <hyperlink ref="A36" location="'Building Official Transition'!A1" display="Building Official Transition"/>
    <hyperlink ref="A38" location="'Building Baseline Adjustment'!A1" display="Baseline Adjustment"/>
    <hyperlink ref="A40" location="Abatements!A1" display="Abatements"/>
    <hyperlink ref="A43" location="'Equipment Replacement'!A1" display="Equipment Replacement"/>
    <hyperlink ref="A45" location="'Seasonal Workers'!A1" display="Seasonal Workers"/>
    <hyperlink ref="A47" location="'Parks Plan Update'!A1" display="Parks Plan Update"/>
    <hyperlink ref="A56" location="'GIS Coordinator'!A1" display="GIS Coordinator/Specialist"/>
    <hyperlink ref="A13" location="'CESI Baseline Adjustment'!A1" display="Baseline Adjustment"/>
    <hyperlink ref="A21" location="'Non Depart Street Transfer'!A1" display="Street Fund Interfund Transfer"/>
    <hyperlink ref="A16" location="'Facility MW'!A1" display="Maintenance Worker"/>
    <hyperlink ref="A49" location="'Hazardous Trees'!A1" display="Harardous Trees"/>
    <hyperlink ref="A52" location="'PW Project Coordinator'!A1" display="Public Works Project Coordinator"/>
  </hyperlinks>
  <printOptions horizontalCentered="1"/>
  <pageMargins left="0.25" right="0.25" top="0.5" bottom="0.5" header="0.5" footer="0.5"/>
  <pageSetup paperSize="17" scale="89" fitToHeight="2"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6"/>
  <sheetViews>
    <sheetView workbookViewId="0">
      <selection activeCell="J6" sqref="J6"/>
    </sheetView>
  </sheetViews>
  <sheetFormatPr defaultColWidth="10.3984375" defaultRowHeight="11.65" x14ac:dyDescent="0.35"/>
  <cols>
    <col min="1" max="1" width="33.3984375" style="377" customWidth="1"/>
    <col min="2" max="2" width="10.1328125" style="377" customWidth="1"/>
    <col min="3" max="3" width="12.59765625" style="377" customWidth="1"/>
    <col min="4" max="8" width="9" style="377" customWidth="1"/>
    <col min="9" max="9" width="15.1328125" style="377" customWidth="1"/>
    <col min="10" max="16384" width="10.3984375" style="377"/>
  </cols>
  <sheetData>
    <row r="1" spans="1:17" s="358" customFormat="1" ht="17.649999999999999" x14ac:dyDescent="0.5">
      <c r="A1" s="487" t="s">
        <v>150</v>
      </c>
      <c r="B1" s="488"/>
      <c r="C1" s="488"/>
      <c r="D1" s="488"/>
      <c r="E1" s="488"/>
      <c r="F1" s="488"/>
      <c r="G1" s="488"/>
      <c r="H1" s="489"/>
    </row>
    <row r="2" spans="1:17" s="358" customFormat="1" ht="24.75" customHeight="1" x14ac:dyDescent="0.5">
      <c r="A2" s="359" t="s">
        <v>151</v>
      </c>
      <c r="B2" s="541" t="s">
        <v>349</v>
      </c>
      <c r="C2" s="542"/>
      <c r="D2" s="542"/>
      <c r="E2" s="543"/>
      <c r="F2" s="520" t="s">
        <v>153</v>
      </c>
      <c r="G2" s="521"/>
      <c r="H2" s="360"/>
    </row>
    <row r="3" spans="1:17" s="393" customFormat="1" ht="57" customHeight="1" x14ac:dyDescent="0.45">
      <c r="A3" s="361" t="s">
        <v>154</v>
      </c>
      <c r="B3" s="522" t="s">
        <v>327</v>
      </c>
      <c r="C3" s="523"/>
      <c r="D3" s="523"/>
      <c r="E3" s="523"/>
      <c r="F3" s="523"/>
      <c r="G3" s="523"/>
      <c r="H3" s="524"/>
    </row>
    <row r="4" spans="1:17" s="393" customFormat="1" ht="15.4" x14ac:dyDescent="0.45">
      <c r="A4" s="363" t="s">
        <v>155</v>
      </c>
      <c r="B4" s="525" t="s">
        <v>142</v>
      </c>
      <c r="C4" s="526"/>
      <c r="D4" s="526"/>
      <c r="E4" s="527"/>
      <c r="F4" s="364"/>
      <c r="G4" s="544" t="s">
        <v>156</v>
      </c>
      <c r="H4" s="545"/>
    </row>
    <row r="5" spans="1:17" s="393" customFormat="1" ht="15.75" customHeight="1" x14ac:dyDescent="0.45">
      <c r="A5" s="363" t="s">
        <v>157</v>
      </c>
      <c r="B5" s="525" t="s">
        <v>94</v>
      </c>
      <c r="C5" s="526"/>
      <c r="D5" s="526"/>
      <c r="E5" s="527"/>
      <c r="F5" s="365" t="s">
        <v>159</v>
      </c>
      <c r="G5" s="546"/>
      <c r="H5" s="547"/>
      <c r="J5" s="292"/>
    </row>
    <row r="6" spans="1:17" s="393" customFormat="1" ht="15.4" x14ac:dyDescent="0.45">
      <c r="A6" s="363" t="s">
        <v>160</v>
      </c>
      <c r="B6" s="525" t="s">
        <v>328</v>
      </c>
      <c r="C6" s="526"/>
      <c r="D6" s="526"/>
      <c r="E6" s="527"/>
      <c r="F6" s="364"/>
      <c r="G6" s="548"/>
      <c r="H6" s="549"/>
      <c r="J6" s="324" t="s">
        <v>236</v>
      </c>
    </row>
    <row r="7" spans="1:17" s="393" customFormat="1" ht="15.4" x14ac:dyDescent="0.45">
      <c r="A7" s="366" t="s">
        <v>162</v>
      </c>
      <c r="B7" s="525" t="s">
        <v>133</v>
      </c>
      <c r="C7" s="526"/>
      <c r="D7" s="526"/>
      <c r="E7" s="526"/>
      <c r="F7" s="526"/>
      <c r="G7" s="526"/>
      <c r="H7" s="527"/>
    </row>
    <row r="8" spans="1:17" s="393" customFormat="1" ht="15.4" x14ac:dyDescent="0.45">
      <c r="A8" s="366" t="s">
        <v>163</v>
      </c>
      <c r="B8" s="525"/>
      <c r="C8" s="526"/>
      <c r="D8" s="526"/>
      <c r="E8" s="526"/>
      <c r="F8" s="526"/>
      <c r="G8" s="526"/>
      <c r="H8" s="527"/>
    </row>
    <row r="9" spans="1:17" s="393" customFormat="1" ht="15.75" customHeight="1" x14ac:dyDescent="0.45">
      <c r="A9" s="367"/>
      <c r="B9" s="367"/>
      <c r="C9" s="364"/>
      <c r="D9" s="364"/>
      <c r="E9" s="364"/>
      <c r="F9" s="364"/>
      <c r="G9" s="364"/>
      <c r="H9" s="364"/>
    </row>
    <row r="10" spans="1:17" s="393" customFormat="1" ht="14.25" customHeight="1" x14ac:dyDescent="0.45">
      <c r="A10" s="362" t="s">
        <v>164</v>
      </c>
      <c r="B10" s="362"/>
      <c r="C10" s="368" t="s">
        <v>165</v>
      </c>
      <c r="D10" s="364"/>
      <c r="E10" s="537" t="s">
        <v>167</v>
      </c>
      <c r="F10" s="537"/>
      <c r="G10" s="537"/>
      <c r="H10" s="369" t="s">
        <v>233</v>
      </c>
    </row>
    <row r="11" spans="1:17" s="393" customFormat="1" ht="15.75" customHeight="1" x14ac:dyDescent="0.45">
      <c r="A11" s="301" t="s">
        <v>169</v>
      </c>
      <c r="B11" s="362"/>
      <c r="C11" s="368" t="s">
        <v>170</v>
      </c>
      <c r="D11" s="364"/>
      <c r="E11" s="537"/>
      <c r="F11" s="537"/>
      <c r="G11" s="537"/>
      <c r="H11" s="370"/>
    </row>
    <row r="12" spans="1:17" s="393" customFormat="1" ht="15.4" x14ac:dyDescent="0.45">
      <c r="A12" s="301" t="s">
        <v>171</v>
      </c>
      <c r="C12" s="369" t="s">
        <v>168</v>
      </c>
      <c r="D12" s="364"/>
      <c r="E12" s="537"/>
      <c r="F12" s="537"/>
      <c r="G12" s="537"/>
      <c r="H12" s="370"/>
    </row>
    <row r="13" spans="1:17" s="345" customFormat="1" ht="15.4" x14ac:dyDescent="0.45">
      <c r="A13" s="301"/>
      <c r="B13" s="362"/>
      <c r="C13" s="303"/>
      <c r="D13" s="513" t="s">
        <v>301</v>
      </c>
      <c r="E13" s="514"/>
      <c r="F13" s="514"/>
      <c r="G13" s="514"/>
      <c r="H13" s="515"/>
      <c r="I13" s="304"/>
      <c r="Q13" s="393"/>
    </row>
    <row r="14" spans="1:17" s="345" customFormat="1" ht="25.5" x14ac:dyDescent="0.45">
      <c r="A14" s="306" t="s">
        <v>172</v>
      </c>
      <c r="B14" s="323"/>
      <c r="C14" s="308" t="s">
        <v>173</v>
      </c>
      <c r="D14" s="309">
        <v>2023</v>
      </c>
      <c r="E14" s="309">
        <f>D14+1</f>
        <v>2024</v>
      </c>
      <c r="F14" s="309">
        <f>E14+1</f>
        <v>2025</v>
      </c>
      <c r="G14" s="309">
        <f>F14+1</f>
        <v>2026</v>
      </c>
      <c r="H14" s="309">
        <f>G14+1</f>
        <v>2027</v>
      </c>
      <c r="I14" s="304"/>
      <c r="Q14" s="393"/>
    </row>
    <row r="15" spans="1:17" s="345" customFormat="1" ht="15.4" x14ac:dyDescent="0.45">
      <c r="A15" s="507" t="s">
        <v>174</v>
      </c>
      <c r="B15" s="508"/>
      <c r="C15" s="350">
        <v>0</v>
      </c>
      <c r="D15" s="310">
        <v>0</v>
      </c>
      <c r="E15" s="310">
        <f>IF($C$10="On-Going",D15,0)</f>
        <v>0</v>
      </c>
      <c r="F15" s="310">
        <f t="shared" ref="F15:H33" si="0">IF($C$10="On-Going",E15,0)</f>
        <v>0</v>
      </c>
      <c r="G15" s="310">
        <f t="shared" si="0"/>
        <v>0</v>
      </c>
      <c r="H15" s="310">
        <f t="shared" si="0"/>
        <v>0</v>
      </c>
      <c r="I15" s="304"/>
      <c r="Q15" s="393"/>
    </row>
    <row r="16" spans="1:17" s="345" customFormat="1" ht="15.4" x14ac:dyDescent="0.45">
      <c r="A16" s="391" t="s">
        <v>175</v>
      </c>
      <c r="B16" s="392"/>
      <c r="C16" s="350">
        <v>0</v>
      </c>
      <c r="D16" s="310">
        <v>0</v>
      </c>
      <c r="E16" s="310">
        <f t="shared" ref="E16:E33" si="1">IF($C$10="On-Going",D16,0)</f>
        <v>0</v>
      </c>
      <c r="F16" s="310">
        <f t="shared" si="0"/>
        <v>0</v>
      </c>
      <c r="G16" s="310">
        <f t="shared" si="0"/>
        <v>0</v>
      </c>
      <c r="H16" s="310">
        <f t="shared" si="0"/>
        <v>0</v>
      </c>
      <c r="I16" s="304"/>
      <c r="Q16" s="393"/>
    </row>
    <row r="17" spans="1:17" s="345" customFormat="1" ht="15.4" x14ac:dyDescent="0.45">
      <c r="A17" s="391" t="s">
        <v>176</v>
      </c>
      <c r="B17" s="392"/>
      <c r="C17" s="350">
        <v>0</v>
      </c>
      <c r="D17" s="310">
        <v>0</v>
      </c>
      <c r="E17" s="310">
        <f t="shared" si="1"/>
        <v>0</v>
      </c>
      <c r="F17" s="310">
        <f t="shared" si="0"/>
        <v>0</v>
      </c>
      <c r="G17" s="310">
        <f t="shared" si="0"/>
        <v>0</v>
      </c>
      <c r="H17" s="310">
        <f t="shared" si="0"/>
        <v>0</v>
      </c>
      <c r="I17" s="304"/>
      <c r="Q17" s="393"/>
    </row>
    <row r="18" spans="1:17" s="345" customFormat="1" ht="15.4" x14ac:dyDescent="0.45">
      <c r="A18" s="391" t="s">
        <v>177</v>
      </c>
      <c r="B18" s="392"/>
      <c r="C18" s="350">
        <v>0</v>
      </c>
      <c r="D18" s="310">
        <v>0</v>
      </c>
      <c r="E18" s="310">
        <f t="shared" si="1"/>
        <v>0</v>
      </c>
      <c r="F18" s="310">
        <f t="shared" si="0"/>
        <v>0</v>
      </c>
      <c r="G18" s="310">
        <f t="shared" si="0"/>
        <v>0</v>
      </c>
      <c r="H18" s="310">
        <f t="shared" si="0"/>
        <v>0</v>
      </c>
      <c r="I18" s="304"/>
      <c r="Q18" s="393"/>
    </row>
    <row r="19" spans="1:17" s="345" customFormat="1" ht="15.4" x14ac:dyDescent="0.45">
      <c r="A19" s="391" t="s">
        <v>178</v>
      </c>
      <c r="B19" s="392"/>
      <c r="C19" s="350">
        <v>0</v>
      </c>
      <c r="D19" s="310">
        <v>0</v>
      </c>
      <c r="E19" s="310">
        <f t="shared" si="1"/>
        <v>0</v>
      </c>
      <c r="F19" s="310">
        <f t="shared" si="0"/>
        <v>0</v>
      </c>
      <c r="G19" s="310">
        <f t="shared" si="0"/>
        <v>0</v>
      </c>
      <c r="H19" s="310">
        <f t="shared" si="0"/>
        <v>0</v>
      </c>
      <c r="I19" s="304"/>
      <c r="Q19" s="393"/>
    </row>
    <row r="20" spans="1:17" s="345" customFormat="1" ht="13.15" x14ac:dyDescent="0.4">
      <c r="A20" s="391" t="s">
        <v>179</v>
      </c>
      <c r="B20" s="392"/>
      <c r="C20" s="350">
        <v>0</v>
      </c>
      <c r="D20" s="310">
        <v>0</v>
      </c>
      <c r="E20" s="310">
        <f t="shared" si="1"/>
        <v>0</v>
      </c>
      <c r="F20" s="310">
        <f t="shared" si="0"/>
        <v>0</v>
      </c>
      <c r="G20" s="310">
        <f t="shared" si="0"/>
        <v>0</v>
      </c>
      <c r="H20" s="310">
        <f t="shared" si="0"/>
        <v>0</v>
      </c>
      <c r="I20" s="304"/>
    </row>
    <row r="21" spans="1:17" s="345" customFormat="1" ht="13.15" x14ac:dyDescent="0.4">
      <c r="A21" s="391" t="s">
        <v>180</v>
      </c>
      <c r="B21" s="392"/>
      <c r="C21" s="350">
        <v>0</v>
      </c>
      <c r="D21" s="310">
        <v>0</v>
      </c>
      <c r="E21" s="310">
        <f t="shared" si="1"/>
        <v>0</v>
      </c>
      <c r="F21" s="310">
        <f t="shared" si="0"/>
        <v>0</v>
      </c>
      <c r="G21" s="310">
        <f t="shared" si="0"/>
        <v>0</v>
      </c>
      <c r="H21" s="310">
        <f t="shared" si="0"/>
        <v>0</v>
      </c>
      <c r="I21" s="304"/>
    </row>
    <row r="22" spans="1:17" s="345" customFormat="1" ht="13.15" x14ac:dyDescent="0.4">
      <c r="A22" s="391" t="s">
        <v>181</v>
      </c>
      <c r="B22" s="392"/>
      <c r="C22" s="350">
        <v>0</v>
      </c>
      <c r="D22" s="310">
        <v>0</v>
      </c>
      <c r="E22" s="310">
        <f t="shared" si="1"/>
        <v>0</v>
      </c>
      <c r="F22" s="310">
        <f t="shared" si="0"/>
        <v>0</v>
      </c>
      <c r="G22" s="310">
        <f t="shared" si="0"/>
        <v>0</v>
      </c>
      <c r="H22" s="310">
        <f t="shared" si="0"/>
        <v>0</v>
      </c>
      <c r="I22" s="304"/>
    </row>
    <row r="23" spans="1:17" s="345" customFormat="1" ht="13.15" x14ac:dyDescent="0.4">
      <c r="A23" s="391" t="s">
        <v>182</v>
      </c>
      <c r="B23" s="392"/>
      <c r="C23" s="350">
        <v>0</v>
      </c>
      <c r="D23" s="310">
        <v>0</v>
      </c>
      <c r="E23" s="310">
        <f t="shared" si="1"/>
        <v>0</v>
      </c>
      <c r="F23" s="310">
        <f t="shared" si="0"/>
        <v>0</v>
      </c>
      <c r="G23" s="310">
        <f t="shared" si="0"/>
        <v>0</v>
      </c>
      <c r="H23" s="310">
        <f t="shared" si="0"/>
        <v>0</v>
      </c>
      <c r="I23" s="304"/>
    </row>
    <row r="24" spans="1:17" s="345" customFormat="1" ht="13.15" x14ac:dyDescent="0.4">
      <c r="A24" s="391" t="s">
        <v>183</v>
      </c>
      <c r="B24" s="392"/>
      <c r="C24" s="350">
        <v>0</v>
      </c>
      <c r="D24" s="310">
        <v>0</v>
      </c>
      <c r="E24" s="310">
        <f t="shared" si="1"/>
        <v>0</v>
      </c>
      <c r="F24" s="310">
        <f t="shared" si="0"/>
        <v>0</v>
      </c>
      <c r="G24" s="310">
        <f t="shared" si="0"/>
        <v>0</v>
      </c>
      <c r="H24" s="310">
        <f t="shared" si="0"/>
        <v>0</v>
      </c>
      <c r="I24" s="304"/>
    </row>
    <row r="25" spans="1:17" s="345" customFormat="1" ht="13.15" x14ac:dyDescent="0.4">
      <c r="A25" s="391" t="s">
        <v>184</v>
      </c>
      <c r="B25" s="392"/>
      <c r="C25" s="350">
        <v>0</v>
      </c>
      <c r="D25" s="310">
        <v>0</v>
      </c>
      <c r="E25" s="310">
        <f t="shared" si="1"/>
        <v>0</v>
      </c>
      <c r="F25" s="310">
        <f t="shared" si="0"/>
        <v>0</v>
      </c>
      <c r="G25" s="310">
        <f t="shared" si="0"/>
        <v>0</v>
      </c>
      <c r="H25" s="310">
        <f t="shared" si="0"/>
        <v>0</v>
      </c>
    </row>
    <row r="26" spans="1:17" s="345" customFormat="1" ht="13.15" x14ac:dyDescent="0.4">
      <c r="A26" s="507" t="s">
        <v>185</v>
      </c>
      <c r="B26" s="508"/>
      <c r="C26" s="350">
        <v>98200</v>
      </c>
      <c r="D26" s="310">
        <v>12500</v>
      </c>
      <c r="E26" s="310">
        <f t="shared" si="1"/>
        <v>12500</v>
      </c>
      <c r="F26" s="310">
        <f t="shared" si="0"/>
        <v>12500</v>
      </c>
      <c r="G26" s="310">
        <f t="shared" si="0"/>
        <v>12500</v>
      </c>
      <c r="H26" s="310">
        <f t="shared" si="0"/>
        <v>12500</v>
      </c>
    </row>
    <row r="27" spans="1:17" s="345" customFormat="1" ht="13.15" x14ac:dyDescent="0.4">
      <c r="A27" s="507" t="s">
        <v>186</v>
      </c>
      <c r="B27" s="508"/>
      <c r="C27" s="350">
        <v>0</v>
      </c>
      <c r="D27" s="310">
        <v>0</v>
      </c>
      <c r="E27" s="310">
        <f t="shared" si="1"/>
        <v>0</v>
      </c>
      <c r="F27" s="310">
        <f t="shared" si="0"/>
        <v>0</v>
      </c>
      <c r="G27" s="310">
        <f t="shared" si="0"/>
        <v>0</v>
      </c>
      <c r="H27" s="310">
        <f t="shared" si="0"/>
        <v>0</v>
      </c>
    </row>
    <row r="28" spans="1:17" s="345" customFormat="1" ht="13.15" x14ac:dyDescent="0.4">
      <c r="A28" s="507" t="s">
        <v>187</v>
      </c>
      <c r="B28" s="508"/>
      <c r="C28" s="350">
        <v>0</v>
      </c>
      <c r="D28" s="310">
        <v>0</v>
      </c>
      <c r="E28" s="310">
        <f t="shared" si="1"/>
        <v>0</v>
      </c>
      <c r="F28" s="310">
        <f t="shared" si="0"/>
        <v>0</v>
      </c>
      <c r="G28" s="310">
        <f t="shared" si="0"/>
        <v>0</v>
      </c>
      <c r="H28" s="310">
        <f t="shared" si="0"/>
        <v>0</v>
      </c>
    </row>
    <row r="29" spans="1:17" s="345" customFormat="1" ht="13.15" x14ac:dyDescent="0.4">
      <c r="A29" s="507" t="s">
        <v>188</v>
      </c>
      <c r="B29" s="508"/>
      <c r="C29" s="350">
        <v>0</v>
      </c>
      <c r="D29" s="310">
        <v>0</v>
      </c>
      <c r="E29" s="310">
        <f t="shared" si="1"/>
        <v>0</v>
      </c>
      <c r="F29" s="310">
        <f t="shared" si="0"/>
        <v>0</v>
      </c>
      <c r="G29" s="310">
        <f t="shared" si="0"/>
        <v>0</v>
      </c>
      <c r="H29" s="310">
        <f t="shared" si="0"/>
        <v>0</v>
      </c>
    </row>
    <row r="30" spans="1:17" s="345" customFormat="1" ht="13.15" x14ac:dyDescent="0.4">
      <c r="A30" s="507" t="s">
        <v>189</v>
      </c>
      <c r="B30" s="508"/>
      <c r="C30" s="350">
        <v>0</v>
      </c>
      <c r="D30" s="310">
        <v>0</v>
      </c>
      <c r="E30" s="310">
        <f t="shared" si="1"/>
        <v>0</v>
      </c>
      <c r="F30" s="310">
        <f t="shared" si="0"/>
        <v>0</v>
      </c>
      <c r="G30" s="310">
        <f t="shared" si="0"/>
        <v>0</v>
      </c>
      <c r="H30" s="310">
        <f t="shared" si="0"/>
        <v>0</v>
      </c>
    </row>
    <row r="31" spans="1:17" s="345" customFormat="1" ht="13.15" x14ac:dyDescent="0.4">
      <c r="A31" s="507" t="s">
        <v>190</v>
      </c>
      <c r="B31" s="508"/>
      <c r="C31" s="350">
        <v>0</v>
      </c>
      <c r="D31" s="310">
        <v>0</v>
      </c>
      <c r="E31" s="310">
        <f t="shared" si="1"/>
        <v>0</v>
      </c>
      <c r="F31" s="310">
        <f t="shared" si="0"/>
        <v>0</v>
      </c>
      <c r="G31" s="310">
        <f t="shared" si="0"/>
        <v>0</v>
      </c>
      <c r="H31" s="310">
        <f t="shared" si="0"/>
        <v>0</v>
      </c>
    </row>
    <row r="32" spans="1:17" s="345" customFormat="1" ht="13.15" x14ac:dyDescent="0.4">
      <c r="A32" s="507" t="s">
        <v>191</v>
      </c>
      <c r="B32" s="508"/>
      <c r="C32" s="350">
        <v>0</v>
      </c>
      <c r="D32" s="310">
        <v>0</v>
      </c>
      <c r="E32" s="310">
        <f t="shared" si="1"/>
        <v>0</v>
      </c>
      <c r="F32" s="310">
        <f t="shared" si="0"/>
        <v>0</v>
      </c>
      <c r="G32" s="310">
        <f t="shared" si="0"/>
        <v>0</v>
      </c>
      <c r="H32" s="310">
        <f t="shared" si="0"/>
        <v>0</v>
      </c>
    </row>
    <row r="33" spans="1:8" s="345" customFormat="1" ht="13.15" x14ac:dyDescent="0.4">
      <c r="A33" s="507" t="s">
        <v>192</v>
      </c>
      <c r="B33" s="508"/>
      <c r="C33" s="350">
        <v>0</v>
      </c>
      <c r="D33" s="310">
        <v>0</v>
      </c>
      <c r="E33" s="310">
        <f t="shared" si="1"/>
        <v>0</v>
      </c>
      <c r="F33" s="310">
        <f t="shared" si="0"/>
        <v>0</v>
      </c>
      <c r="G33" s="310">
        <f t="shared" si="0"/>
        <v>0</v>
      </c>
      <c r="H33" s="310">
        <f t="shared" si="0"/>
        <v>0</v>
      </c>
    </row>
    <row r="34" spans="1:8" s="345" customFormat="1" ht="13.15" x14ac:dyDescent="0.4">
      <c r="A34" s="353" t="s">
        <v>193</v>
      </c>
      <c r="B34" s="354"/>
      <c r="C34" s="355"/>
      <c r="D34" s="355">
        <f>SUM(D15:D33)</f>
        <v>12500</v>
      </c>
      <c r="E34" s="355">
        <f>SUM(E15:E33)</f>
        <v>12500</v>
      </c>
      <c r="F34" s="355">
        <f>SUM(F15:F33)</f>
        <v>12500</v>
      </c>
      <c r="G34" s="355">
        <f>SUM(G15:G33)</f>
        <v>12500</v>
      </c>
      <c r="H34" s="355">
        <f>SUM(H15:H33)</f>
        <v>12500</v>
      </c>
    </row>
    <row r="35" spans="1:8" s="345" customFormat="1" ht="13.15" x14ac:dyDescent="0.4">
      <c r="A35" s="394"/>
      <c r="B35" s="394"/>
      <c r="C35" s="395"/>
      <c r="D35" s="395"/>
      <c r="E35" s="395"/>
      <c r="F35" s="395"/>
      <c r="G35" s="395"/>
      <c r="H35" s="395"/>
    </row>
    <row r="36" spans="1:8" s="345" customFormat="1" ht="13.15" x14ac:dyDescent="0.4">
      <c r="A36" s="516" t="s">
        <v>304</v>
      </c>
      <c r="B36" s="516"/>
      <c r="C36" s="516"/>
      <c r="D36" s="355">
        <f>D34</f>
        <v>12500</v>
      </c>
      <c r="E36" s="355">
        <f>IF($C$10="One-Time",0,$C$34+E34)</f>
        <v>12500</v>
      </c>
      <c r="F36" s="355">
        <f>IF($C$10="One-Time",0,$C$34+F34)</f>
        <v>12500</v>
      </c>
      <c r="G36" s="355">
        <f>IF($C$10="One-Time",0,$C$34+G34)</f>
        <v>12500</v>
      </c>
      <c r="H36" s="355">
        <f>IF($C$10="One-Time",0,$C$34+H34)</f>
        <v>12500</v>
      </c>
    </row>
    <row r="37" spans="1:8" s="345" customFormat="1" ht="13.15" x14ac:dyDescent="0.4">
      <c r="A37" s="316"/>
      <c r="B37" s="317"/>
      <c r="C37" s="317"/>
      <c r="D37" s="317"/>
      <c r="E37" s="317"/>
      <c r="F37" s="317"/>
      <c r="G37" s="317"/>
      <c r="H37" s="317"/>
    </row>
    <row r="38" spans="1:8" s="345" customFormat="1" ht="12.75" customHeight="1" x14ac:dyDescent="0.4">
      <c r="A38" s="484" t="s">
        <v>302</v>
      </c>
      <c r="B38" s="485"/>
      <c r="C38" s="486"/>
      <c r="D38" s="309">
        <f>D14</f>
        <v>2023</v>
      </c>
      <c r="E38" s="309">
        <f>D38+1</f>
        <v>2024</v>
      </c>
      <c r="F38" s="309">
        <f>E38+1</f>
        <v>2025</v>
      </c>
      <c r="G38" s="309">
        <f>F38+1</f>
        <v>2026</v>
      </c>
      <c r="H38" s="309">
        <f>G38+1</f>
        <v>2027</v>
      </c>
    </row>
    <row r="39" spans="1:8" s="345" customFormat="1" ht="13.15" x14ac:dyDescent="0.4">
      <c r="A39" s="510" t="s">
        <v>194</v>
      </c>
      <c r="B39" s="511"/>
      <c r="C39" s="512"/>
      <c r="D39" s="371">
        <f>D36</f>
        <v>12500</v>
      </c>
      <c r="E39" s="371">
        <f>E36</f>
        <v>12500</v>
      </c>
      <c r="F39" s="371">
        <f>F36</f>
        <v>12500</v>
      </c>
      <c r="G39" s="371">
        <f>G36</f>
        <v>12500</v>
      </c>
      <c r="H39" s="371">
        <f>H36</f>
        <v>12500</v>
      </c>
    </row>
    <row r="40" spans="1:8" s="345" customFormat="1" ht="13.15" x14ac:dyDescent="0.4">
      <c r="A40" s="510" t="s">
        <v>195</v>
      </c>
      <c r="B40" s="511"/>
      <c r="C40" s="512"/>
      <c r="D40" s="371">
        <v>0</v>
      </c>
      <c r="E40" s="371">
        <v>0</v>
      </c>
      <c r="F40" s="371">
        <v>0</v>
      </c>
      <c r="G40" s="371">
        <v>0</v>
      </c>
      <c r="H40" s="371">
        <v>0</v>
      </c>
    </row>
    <row r="41" spans="1:8" s="345" customFormat="1" ht="13.15" x14ac:dyDescent="0.4">
      <c r="A41" s="510" t="s">
        <v>196</v>
      </c>
      <c r="B41" s="511"/>
      <c r="C41" s="512"/>
      <c r="D41" s="371">
        <v>0</v>
      </c>
      <c r="E41" s="371">
        <v>0</v>
      </c>
      <c r="F41" s="371">
        <v>0</v>
      </c>
      <c r="G41" s="371">
        <v>0</v>
      </c>
      <c r="H41" s="371">
        <v>0</v>
      </c>
    </row>
    <row r="42" spans="1:8" s="345" customFormat="1" ht="13.15" x14ac:dyDescent="0.4">
      <c r="A42" s="510" t="s">
        <v>197</v>
      </c>
      <c r="B42" s="511"/>
      <c r="C42" s="512"/>
      <c r="D42" s="371">
        <v>0</v>
      </c>
      <c r="E42" s="371">
        <v>0</v>
      </c>
      <c r="F42" s="371">
        <v>0</v>
      </c>
      <c r="G42" s="371">
        <v>0</v>
      </c>
      <c r="H42" s="371">
        <v>0</v>
      </c>
    </row>
    <row r="43" spans="1:8" s="345" customFormat="1" ht="13.15" x14ac:dyDescent="0.4">
      <c r="A43" s="510" t="s">
        <v>198</v>
      </c>
      <c r="B43" s="511"/>
      <c r="C43" s="512"/>
      <c r="D43" s="371">
        <v>0</v>
      </c>
      <c r="E43" s="371">
        <v>0</v>
      </c>
      <c r="F43" s="371">
        <v>0</v>
      </c>
      <c r="G43" s="371">
        <v>0</v>
      </c>
      <c r="H43" s="371">
        <v>0</v>
      </c>
    </row>
    <row r="44" spans="1:8" s="345" customFormat="1" ht="13.15" x14ac:dyDescent="0.4">
      <c r="A44" s="484" t="s">
        <v>6</v>
      </c>
      <c r="B44" s="485"/>
      <c r="C44" s="486"/>
      <c r="D44" s="375">
        <f>IF(SUM(D39:D43)=D34,SUM(D39:D43),"Error")</f>
        <v>12500</v>
      </c>
      <c r="E44" s="375">
        <f>IF(SUM(E39:E43)=E34,SUM(E39:E43),"Error")</f>
        <v>12500</v>
      </c>
      <c r="F44" s="375">
        <f>IF(SUM(F39:F43)=F34,SUM(F39:F43),"Error")</f>
        <v>12500</v>
      </c>
      <c r="G44" s="375">
        <f>IF(SUM(G39:G43)=G34,SUM(G39:G43),"Error")</f>
        <v>12500</v>
      </c>
      <c r="H44" s="375">
        <f>IF(SUM(H39:H43)=H34,SUM(H39:H43),"Error")</f>
        <v>12500</v>
      </c>
    </row>
    <row r="45" spans="1:8" s="345" customFormat="1" ht="13.15" x14ac:dyDescent="0.4"/>
    <row r="46" spans="1:8" s="345" customFormat="1" ht="13.15" x14ac:dyDescent="0.4"/>
    <row r="47" spans="1:8" s="345" customFormat="1" ht="13.15" x14ac:dyDescent="0.4"/>
    <row r="48" spans="1:8" s="345" customFormat="1" ht="13.15" x14ac:dyDescent="0.4"/>
    <row r="49" spans="1:8" s="345" customFormat="1" ht="13.15" x14ac:dyDescent="0.4"/>
    <row r="50" spans="1:8" s="345" customFormat="1" ht="13.15" x14ac:dyDescent="0.4"/>
    <row r="51" spans="1:8" s="345" customFormat="1" ht="15.4" x14ac:dyDescent="0.45">
      <c r="A51" s="396" t="s">
        <v>97</v>
      </c>
      <c r="B51" s="397" t="s">
        <v>156</v>
      </c>
      <c r="H51" s="345">
        <v>1</v>
      </c>
    </row>
    <row r="52" spans="1:8" s="345" customFormat="1" ht="15.4" x14ac:dyDescent="0.45">
      <c r="A52" s="396" t="s">
        <v>199</v>
      </c>
      <c r="B52" s="397" t="s">
        <v>200</v>
      </c>
      <c r="H52" s="345">
        <v>2</v>
      </c>
    </row>
    <row r="53" spans="1:8" s="345" customFormat="1" ht="15.4" x14ac:dyDescent="0.45">
      <c r="A53" s="396" t="s">
        <v>201</v>
      </c>
      <c r="B53" s="397" t="s">
        <v>202</v>
      </c>
      <c r="H53" s="345">
        <v>3</v>
      </c>
    </row>
    <row r="54" spans="1:8" s="345" customFormat="1" ht="15.4" x14ac:dyDescent="0.45">
      <c r="A54" s="396" t="s">
        <v>203</v>
      </c>
      <c r="B54" s="397" t="s">
        <v>204</v>
      </c>
      <c r="H54" s="345">
        <v>4</v>
      </c>
    </row>
    <row r="55" spans="1:8" s="345" customFormat="1" ht="15.4" x14ac:dyDescent="0.45">
      <c r="A55" s="396" t="s">
        <v>205</v>
      </c>
      <c r="B55" s="397" t="s">
        <v>206</v>
      </c>
      <c r="H55" s="345">
        <v>5</v>
      </c>
    </row>
    <row r="56" spans="1:8" s="345" customFormat="1" ht="15.4" x14ac:dyDescent="0.45">
      <c r="A56" s="396" t="s">
        <v>207</v>
      </c>
      <c r="B56" s="397" t="s">
        <v>208</v>
      </c>
      <c r="H56" s="345">
        <v>6</v>
      </c>
    </row>
    <row r="57" spans="1:8" s="345" customFormat="1" ht="15.4" x14ac:dyDescent="0.45">
      <c r="A57" s="396">
        <v>130</v>
      </c>
      <c r="B57" s="397" t="s">
        <v>209</v>
      </c>
      <c r="H57" s="345">
        <v>7</v>
      </c>
    </row>
    <row r="58" spans="1:8" s="345" customFormat="1" ht="15.4" x14ac:dyDescent="0.45">
      <c r="A58" s="396" t="s">
        <v>210</v>
      </c>
      <c r="B58" s="397" t="s">
        <v>211</v>
      </c>
      <c r="H58" s="345">
        <v>8</v>
      </c>
    </row>
    <row r="59" spans="1:8" s="345" customFormat="1" ht="15.4" x14ac:dyDescent="0.45">
      <c r="A59" s="396" t="s">
        <v>212</v>
      </c>
      <c r="B59" s="397" t="s">
        <v>24</v>
      </c>
      <c r="H59" s="345">
        <v>9</v>
      </c>
    </row>
    <row r="60" spans="1:8" s="345" customFormat="1" ht="15.4" x14ac:dyDescent="0.45">
      <c r="A60" s="396">
        <v>305</v>
      </c>
      <c r="B60" s="397" t="s">
        <v>213</v>
      </c>
      <c r="H60" s="345">
        <v>10</v>
      </c>
    </row>
    <row r="61" spans="1:8" s="345" customFormat="1" ht="15.4" x14ac:dyDescent="0.45">
      <c r="A61" s="396">
        <v>310</v>
      </c>
      <c r="B61" s="397" t="s">
        <v>214</v>
      </c>
      <c r="H61" s="345">
        <v>11</v>
      </c>
    </row>
    <row r="62" spans="1:8" s="345" customFormat="1" ht="15.4" x14ac:dyDescent="0.45">
      <c r="A62" s="396" t="s">
        <v>215</v>
      </c>
      <c r="B62" s="397" t="s">
        <v>216</v>
      </c>
      <c r="H62" s="345">
        <v>12</v>
      </c>
    </row>
    <row r="63" spans="1:8" s="345" customFormat="1" ht="15.4" x14ac:dyDescent="0.45">
      <c r="A63" s="396" t="s">
        <v>217</v>
      </c>
      <c r="B63" s="397" t="s">
        <v>218</v>
      </c>
      <c r="H63" s="345">
        <v>13</v>
      </c>
    </row>
    <row r="64" spans="1:8" s="345" customFormat="1" ht="15.4" x14ac:dyDescent="0.45">
      <c r="A64" s="396" t="s">
        <v>219</v>
      </c>
      <c r="B64" s="397" t="s">
        <v>220</v>
      </c>
      <c r="H64" s="345">
        <v>14</v>
      </c>
    </row>
    <row r="65" spans="1:8" s="345" customFormat="1" ht="15.4" x14ac:dyDescent="0.45">
      <c r="A65" s="396" t="s">
        <v>221</v>
      </c>
      <c r="B65" s="397" t="s">
        <v>222</v>
      </c>
      <c r="H65" s="345">
        <v>15</v>
      </c>
    </row>
    <row r="66" spans="1:8" s="345" customFormat="1" ht="15.4" x14ac:dyDescent="0.45">
      <c r="A66" s="396" t="s">
        <v>223</v>
      </c>
      <c r="B66" s="397" t="s">
        <v>224</v>
      </c>
      <c r="C66" s="377"/>
      <c r="D66" s="377"/>
      <c r="E66" s="377"/>
      <c r="F66" s="377"/>
      <c r="G66" s="377"/>
      <c r="H66" s="345">
        <v>16</v>
      </c>
    </row>
    <row r="67" spans="1:8" ht="15.4" x14ac:dyDescent="0.45">
      <c r="A67" s="396" t="s">
        <v>225</v>
      </c>
      <c r="B67" s="397" t="s">
        <v>226</v>
      </c>
      <c r="H67" s="345">
        <v>17</v>
      </c>
    </row>
    <row r="68" spans="1:8" ht="15.4" x14ac:dyDescent="0.45">
      <c r="A68" s="396" t="s">
        <v>227</v>
      </c>
      <c r="B68" s="397" t="s">
        <v>93</v>
      </c>
      <c r="H68" s="345">
        <v>18</v>
      </c>
    </row>
    <row r="69" spans="1:8" ht="15.4" x14ac:dyDescent="0.45">
      <c r="A69" s="396" t="s">
        <v>228</v>
      </c>
      <c r="B69" s="397" t="s">
        <v>229</v>
      </c>
      <c r="H69" s="345">
        <v>19</v>
      </c>
    </row>
    <row r="70" spans="1:8" ht="15.4" x14ac:dyDescent="0.45">
      <c r="A70" s="396" t="s">
        <v>230</v>
      </c>
      <c r="B70" s="397" t="s">
        <v>231</v>
      </c>
      <c r="H70" s="345">
        <v>20</v>
      </c>
    </row>
    <row r="71" spans="1:8" ht="13.15" x14ac:dyDescent="0.4">
      <c r="H71" s="345">
        <v>21</v>
      </c>
    </row>
    <row r="72" spans="1:8" ht="13.15" x14ac:dyDescent="0.4">
      <c r="H72" s="345">
        <v>22</v>
      </c>
    </row>
    <row r="73" spans="1:8" ht="13.15" x14ac:dyDescent="0.4">
      <c r="H73" s="345">
        <v>23</v>
      </c>
    </row>
    <row r="74" spans="1:8" ht="13.15" x14ac:dyDescent="0.4">
      <c r="H74" s="345">
        <v>24</v>
      </c>
    </row>
    <row r="75" spans="1:8" ht="13.15" x14ac:dyDescent="0.4">
      <c r="H75" s="345">
        <v>25</v>
      </c>
    </row>
    <row r="77" spans="1:8" x14ac:dyDescent="0.35">
      <c r="B77" s="377" t="s">
        <v>165</v>
      </c>
    </row>
    <row r="78" spans="1:8" x14ac:dyDescent="0.35">
      <c r="B78" s="377" t="s">
        <v>232</v>
      </c>
    </row>
    <row r="81" spans="2:2" x14ac:dyDescent="0.35">
      <c r="B81" s="377" t="s">
        <v>170</v>
      </c>
    </row>
    <row r="82" spans="2:2" x14ac:dyDescent="0.35">
      <c r="B82" s="377" t="s">
        <v>18</v>
      </c>
    </row>
    <row r="85" spans="2:2" x14ac:dyDescent="0.35">
      <c r="B85" s="377" t="s">
        <v>168</v>
      </c>
    </row>
    <row r="86" spans="2:2" x14ac:dyDescent="0.35">
      <c r="B86" s="377" t="s">
        <v>233</v>
      </c>
    </row>
  </sheetData>
  <mergeCells count="29">
    <mergeCell ref="A44:C44"/>
    <mergeCell ref="D13:H13"/>
    <mergeCell ref="A36:C36"/>
    <mergeCell ref="A38:C38"/>
    <mergeCell ref="A39:C39"/>
    <mergeCell ref="A40:C40"/>
    <mergeCell ref="A41:C41"/>
    <mergeCell ref="A42:C42"/>
    <mergeCell ref="A43:C43"/>
    <mergeCell ref="A28:B28"/>
    <mergeCell ref="A29:B29"/>
    <mergeCell ref="A30:B30"/>
    <mergeCell ref="A31:B31"/>
    <mergeCell ref="A32:B32"/>
    <mergeCell ref="A33:B33"/>
    <mergeCell ref="A27:B27"/>
    <mergeCell ref="B7:H7"/>
    <mergeCell ref="B8:H8"/>
    <mergeCell ref="E10:G12"/>
    <mergeCell ref="A15:B15"/>
    <mergeCell ref="A26:B26"/>
    <mergeCell ref="A1:H1"/>
    <mergeCell ref="B2:E2"/>
    <mergeCell ref="F2:G2"/>
    <mergeCell ref="B3:H3"/>
    <mergeCell ref="B4:E4"/>
    <mergeCell ref="G4:H6"/>
    <mergeCell ref="B5:E5"/>
    <mergeCell ref="B6:E6"/>
  </mergeCells>
  <dataValidations count="7">
    <dataValidation type="list" allowBlank="1" showInputMessage="1" showErrorMessage="1" errorTitle="Invalid Entry" error="Choose Yes or No" promptTitle="Is this a Carryforward?" prompt="Choose Yes or No" sqref="H10 C12">
      <formula1>$B$85:$B$86</formula1>
    </dataValidation>
    <dataValidation type="list" allowBlank="1" showInputMessage="1" showErrorMessage="1" sqref="H2">
      <formula1>$H$51:$H$75</formula1>
    </dataValidation>
    <dataValidation type="list" allowBlank="1" showInputMessage="1" showErrorMessage="1" errorTitle="Invalid Choice" error="Choose One-Tiime or On-Going" promptTitle="Expenditure Type" prompt="Choose which type of expenditure this is." sqref="C10">
      <formula1>$B$77:$B$78</formula1>
    </dataValidation>
    <dataValidation type="list" allowBlank="1" showInputMessage="1" showErrorMessage="1" sqref="G4:H6">
      <formula1>$B$51:$B$70</formula1>
    </dataValidation>
    <dataValidation type="textLength" operator="lessThan" allowBlank="1" showInputMessage="1" showErrorMessage="1" error="Too many characters" promptTitle="Input Limit" prompt="Limit the Description to 340 characters [with spaces], or about 65 words." sqref="B3">
      <formula1>340</formula1>
    </dataValidation>
    <dataValidation type="list" allowBlank="1" showInputMessage="1" showErrorMessage="1" errorTitle="Invalid Entry" error="Choose Yes or No" promptTitle="Is this a Carry Forward?" prompt="Choose Yes or No" sqref="H11:H12">
      <formula1>Carryforward</formula1>
    </dataValidation>
    <dataValidation type="list" allowBlank="1" showInputMessage="1" showErrorMessage="1" errorTitle="Invalid Choice" error="Choose Operating or Capital" promptTitle="Expenditure Nature" prompt="Is the expenditure Operating or Capital?" sqref="C11">
      <formula1>$B$81:$B$82</formula1>
    </dataValidation>
  </dataValidations>
  <hyperlinks>
    <hyperlink ref="J6" location="'Budget Calculator'!A50" display="Return to Budget Calculator"/>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
  <sheetViews>
    <sheetView workbookViewId="0">
      <selection activeCell="J6" sqref="J6"/>
    </sheetView>
  </sheetViews>
  <sheetFormatPr defaultRowHeight="14.25" x14ac:dyDescent="0.45"/>
  <cols>
    <col min="1" max="1" width="30.1328125" customWidth="1"/>
    <col min="10" max="10" width="16" customWidth="1"/>
    <col min="11" max="11" width="12" customWidth="1"/>
    <col min="12" max="12" width="10.3984375" bestFit="1" customWidth="1"/>
    <col min="13" max="13" width="13.59765625" style="268" customWidth="1"/>
    <col min="15" max="15" width="19.59765625" customWidth="1"/>
  </cols>
  <sheetData>
    <row r="1" spans="1:16" ht="17.25" x14ac:dyDescent="0.45">
      <c r="A1" s="487" t="s">
        <v>150</v>
      </c>
      <c r="B1" s="488"/>
      <c r="C1" s="488"/>
      <c r="D1" s="488"/>
      <c r="E1" s="488"/>
      <c r="F1" s="488"/>
      <c r="G1" s="488"/>
      <c r="H1" s="489"/>
    </row>
    <row r="2" spans="1:16" ht="17.25" x14ac:dyDescent="0.45">
      <c r="A2" s="359" t="s">
        <v>151</v>
      </c>
      <c r="B2" s="541" t="s">
        <v>330</v>
      </c>
      <c r="C2" s="542"/>
      <c r="D2" s="542"/>
      <c r="E2" s="543"/>
      <c r="F2" s="520" t="s">
        <v>153</v>
      </c>
      <c r="G2" s="521"/>
      <c r="H2" s="360"/>
    </row>
    <row r="3" spans="1:16" ht="58.5" customHeight="1" x14ac:dyDescent="0.45">
      <c r="A3" s="361" t="s">
        <v>154</v>
      </c>
      <c r="B3" s="522" t="s">
        <v>331</v>
      </c>
      <c r="C3" s="523"/>
      <c r="D3" s="523"/>
      <c r="E3" s="523"/>
      <c r="F3" s="523"/>
      <c r="G3" s="523"/>
      <c r="H3" s="524"/>
    </row>
    <row r="4" spans="1:16" ht="15.4" x14ac:dyDescent="0.45">
      <c r="A4" s="363" t="s">
        <v>155</v>
      </c>
      <c r="B4" s="525" t="s">
        <v>142</v>
      </c>
      <c r="C4" s="526"/>
      <c r="D4" s="526"/>
      <c r="E4" s="527"/>
      <c r="F4" s="364"/>
      <c r="G4" s="544" t="s">
        <v>214</v>
      </c>
      <c r="H4" s="545"/>
    </row>
    <row r="5" spans="1:16" ht="15.75" customHeight="1" x14ac:dyDescent="0.45">
      <c r="A5" s="363" t="s">
        <v>157</v>
      </c>
      <c r="B5" s="525" t="s">
        <v>158</v>
      </c>
      <c r="C5" s="526"/>
      <c r="D5" s="526"/>
      <c r="E5" s="527"/>
      <c r="F5" s="365" t="s">
        <v>159</v>
      </c>
      <c r="G5" s="552"/>
      <c r="H5" s="553"/>
    </row>
    <row r="6" spans="1:16" ht="15.4" x14ac:dyDescent="0.45">
      <c r="A6" s="363" t="s">
        <v>160</v>
      </c>
      <c r="B6" s="525" t="s">
        <v>316</v>
      </c>
      <c r="C6" s="526"/>
      <c r="D6" s="526"/>
      <c r="E6" s="527"/>
      <c r="F6" s="364"/>
      <c r="G6" s="554"/>
      <c r="H6" s="555"/>
      <c r="J6" s="324" t="s">
        <v>236</v>
      </c>
    </row>
    <row r="7" spans="1:16" ht="15.4" x14ac:dyDescent="0.45">
      <c r="A7" s="366" t="s">
        <v>162</v>
      </c>
      <c r="B7" s="525" t="s">
        <v>335</v>
      </c>
      <c r="C7" s="526"/>
      <c r="D7" s="526"/>
      <c r="E7" s="526"/>
      <c r="F7" s="526"/>
      <c r="G7" s="526"/>
      <c r="H7" s="527"/>
    </row>
    <row r="8" spans="1:16" ht="15.4" x14ac:dyDescent="0.45">
      <c r="A8" s="366" t="s">
        <v>163</v>
      </c>
      <c r="B8" s="525" t="s">
        <v>332</v>
      </c>
      <c r="C8" s="526"/>
      <c r="D8" s="526"/>
      <c r="E8" s="526"/>
      <c r="F8" s="526"/>
      <c r="G8" s="526"/>
      <c r="H8" s="527"/>
    </row>
    <row r="9" spans="1:16" ht="15.4" x14ac:dyDescent="0.45">
      <c r="A9" s="367"/>
      <c r="B9" s="367"/>
      <c r="C9" s="364"/>
      <c r="D9" s="364"/>
      <c r="E9" s="364"/>
      <c r="F9" s="364"/>
      <c r="G9" s="364"/>
      <c r="H9" s="364"/>
    </row>
    <row r="10" spans="1:16" ht="15.4" x14ac:dyDescent="0.45">
      <c r="A10" s="362" t="s">
        <v>164</v>
      </c>
      <c r="B10" s="362"/>
      <c r="C10" s="368" t="s">
        <v>165</v>
      </c>
      <c r="D10" s="364"/>
      <c r="E10" s="537" t="s">
        <v>167</v>
      </c>
      <c r="F10" s="537"/>
      <c r="G10" s="537"/>
      <c r="H10" s="369" t="s">
        <v>233</v>
      </c>
    </row>
    <row r="11" spans="1:16" ht="15.4" x14ac:dyDescent="0.45">
      <c r="A11" s="301" t="s">
        <v>169</v>
      </c>
      <c r="B11" s="362"/>
      <c r="C11" s="368" t="s">
        <v>170</v>
      </c>
      <c r="D11" s="364"/>
      <c r="E11" s="537"/>
      <c r="F11" s="537"/>
      <c r="G11" s="537"/>
      <c r="H11" s="370"/>
      <c r="J11" s="71"/>
      <c r="K11" s="71"/>
      <c r="L11" s="321"/>
      <c r="M11" s="454"/>
      <c r="N11" s="321"/>
      <c r="O11" s="321"/>
      <c r="P11" s="321"/>
    </row>
    <row r="12" spans="1:16" ht="15.4" x14ac:dyDescent="0.45">
      <c r="A12" s="301" t="s">
        <v>171</v>
      </c>
      <c r="B12" s="402"/>
      <c r="C12" s="369" t="s">
        <v>233</v>
      </c>
      <c r="D12" s="364"/>
      <c r="E12" s="537"/>
      <c r="F12" s="537"/>
      <c r="G12" s="537"/>
      <c r="H12" s="370"/>
      <c r="J12" s="550"/>
      <c r="K12" s="550"/>
      <c r="L12" s="321"/>
      <c r="M12" s="454"/>
      <c r="N12" s="321"/>
      <c r="O12" s="321"/>
      <c r="P12" s="321"/>
    </row>
    <row r="13" spans="1:16" ht="15.4" x14ac:dyDescent="0.45">
      <c r="A13" s="301"/>
      <c r="B13" s="362"/>
      <c r="C13" s="303"/>
      <c r="D13" s="556" t="s">
        <v>301</v>
      </c>
      <c r="E13" s="557"/>
      <c r="F13" s="557"/>
      <c r="G13" s="557"/>
      <c r="H13" s="558"/>
      <c r="J13" s="551"/>
      <c r="K13" s="551"/>
      <c r="L13" s="321"/>
      <c r="M13" s="454"/>
      <c r="N13" s="321"/>
      <c r="O13" s="321"/>
      <c r="P13" s="321"/>
    </row>
    <row r="14" spans="1:16" ht="25.5" x14ac:dyDescent="0.45">
      <c r="A14" s="306" t="s">
        <v>172</v>
      </c>
      <c r="B14" s="323"/>
      <c r="C14" s="308" t="s">
        <v>173</v>
      </c>
      <c r="D14" s="309">
        <v>2023</v>
      </c>
      <c r="E14" s="309">
        <f>D14+1</f>
        <v>2024</v>
      </c>
      <c r="F14" s="309">
        <f>E14+1</f>
        <v>2025</v>
      </c>
      <c r="G14" s="309">
        <f>F14+1</f>
        <v>2026</v>
      </c>
      <c r="H14" s="309">
        <f>G14+1</f>
        <v>2027</v>
      </c>
      <c r="J14" s="404"/>
      <c r="K14" s="327"/>
      <c r="L14" s="321"/>
      <c r="M14" s="454"/>
      <c r="N14" s="321"/>
      <c r="O14" s="321"/>
      <c r="P14" s="321"/>
    </row>
    <row r="15" spans="1:16" x14ac:dyDescent="0.45">
      <c r="A15" s="507" t="s">
        <v>174</v>
      </c>
      <c r="B15" s="508"/>
      <c r="C15" s="350">
        <v>0</v>
      </c>
      <c r="D15" s="371">
        <v>77370</v>
      </c>
      <c r="E15" s="371">
        <v>80460</v>
      </c>
      <c r="F15" s="371">
        <v>83680</v>
      </c>
      <c r="G15" s="371">
        <v>87030</v>
      </c>
      <c r="H15" s="371">
        <v>90510</v>
      </c>
      <c r="J15" s="404"/>
      <c r="K15" s="327"/>
      <c r="L15" s="321"/>
      <c r="M15" s="454"/>
      <c r="N15" s="321"/>
      <c r="O15" s="321"/>
      <c r="P15" s="321"/>
    </row>
    <row r="16" spans="1:16" x14ac:dyDescent="0.45">
      <c r="A16" s="400" t="s">
        <v>175</v>
      </c>
      <c r="B16" s="401"/>
      <c r="C16" s="350">
        <v>0</v>
      </c>
      <c r="D16" s="371">
        <v>0</v>
      </c>
      <c r="E16" s="371">
        <v>0</v>
      </c>
      <c r="F16" s="371">
        <v>0</v>
      </c>
      <c r="G16" s="371">
        <v>0</v>
      </c>
      <c r="H16" s="371">
        <v>0</v>
      </c>
      <c r="J16" s="404"/>
      <c r="K16" s="327"/>
      <c r="L16" s="321"/>
      <c r="M16" s="454"/>
      <c r="N16" s="321"/>
      <c r="O16" s="321"/>
      <c r="P16" s="321"/>
    </row>
    <row r="17" spans="1:16" x14ac:dyDescent="0.45">
      <c r="A17" s="400" t="s">
        <v>176</v>
      </c>
      <c r="B17" s="401"/>
      <c r="C17" s="350">
        <v>0</v>
      </c>
      <c r="D17" s="371">
        <v>21620</v>
      </c>
      <c r="E17" s="371">
        <v>22500</v>
      </c>
      <c r="F17" s="371">
        <v>23400</v>
      </c>
      <c r="G17" s="371">
        <v>24330</v>
      </c>
      <c r="H17" s="371">
        <v>25310</v>
      </c>
      <c r="J17" s="404"/>
      <c r="K17" s="327"/>
      <c r="L17" s="321"/>
      <c r="M17" s="454"/>
      <c r="N17" s="321"/>
      <c r="O17" s="321"/>
      <c r="P17" s="321"/>
    </row>
    <row r="18" spans="1:16" x14ac:dyDescent="0.45">
      <c r="A18" s="400" t="s">
        <v>353</v>
      </c>
      <c r="B18" s="401"/>
      <c r="C18" s="350">
        <v>0</v>
      </c>
      <c r="D18" s="371">
        <v>750</v>
      </c>
      <c r="E18" s="371">
        <v>750</v>
      </c>
      <c r="F18" s="371">
        <v>750</v>
      </c>
      <c r="G18" s="371">
        <v>750</v>
      </c>
      <c r="H18" s="371">
        <v>750</v>
      </c>
      <c r="J18" s="404"/>
      <c r="K18" s="327"/>
      <c r="L18" s="321"/>
      <c r="M18" s="454"/>
      <c r="N18" s="321"/>
      <c r="O18" s="321"/>
      <c r="P18" s="321"/>
    </row>
    <row r="19" spans="1:16" x14ac:dyDescent="0.45">
      <c r="A19" s="400" t="s">
        <v>178</v>
      </c>
      <c r="B19" s="401"/>
      <c r="C19" s="350">
        <v>0</v>
      </c>
      <c r="D19" s="371">
        <v>500</v>
      </c>
      <c r="E19" s="371">
        <v>500</v>
      </c>
      <c r="F19" s="371">
        <v>500</v>
      </c>
      <c r="G19" s="371">
        <v>500</v>
      </c>
      <c r="H19" s="371">
        <v>500</v>
      </c>
      <c r="J19" s="327"/>
      <c r="K19" s="347"/>
      <c r="L19" s="321"/>
      <c r="M19" s="454"/>
      <c r="N19" s="321"/>
      <c r="O19" s="321"/>
      <c r="P19" s="321"/>
    </row>
    <row r="20" spans="1:16" x14ac:dyDescent="0.45">
      <c r="A20" s="400" t="s">
        <v>179</v>
      </c>
      <c r="B20" s="401"/>
      <c r="C20" s="350">
        <v>0</v>
      </c>
      <c r="D20" s="371">
        <v>2000</v>
      </c>
      <c r="E20" s="371">
        <v>2000</v>
      </c>
      <c r="F20" s="371">
        <v>2000</v>
      </c>
      <c r="G20" s="371">
        <v>2000</v>
      </c>
      <c r="H20" s="371">
        <v>2000</v>
      </c>
      <c r="J20" s="71"/>
      <c r="K20" s="71"/>
      <c r="L20" s="321"/>
      <c r="M20" s="454"/>
      <c r="N20" s="321"/>
      <c r="O20" s="321"/>
      <c r="P20" s="321"/>
    </row>
    <row r="21" spans="1:16" x14ac:dyDescent="0.45">
      <c r="A21" s="400" t="s">
        <v>180</v>
      </c>
      <c r="B21" s="401"/>
      <c r="C21" s="350">
        <v>0</v>
      </c>
      <c r="D21" s="371"/>
      <c r="E21" s="371">
        <v>0</v>
      </c>
      <c r="F21" s="371">
        <v>0</v>
      </c>
      <c r="G21" s="371">
        <v>0</v>
      </c>
      <c r="H21" s="371">
        <v>0</v>
      </c>
      <c r="J21" s="71"/>
      <c r="K21" s="71"/>
      <c r="L21" s="321"/>
      <c r="M21" s="454"/>
      <c r="N21" s="321"/>
      <c r="O21" s="321"/>
      <c r="P21" s="321"/>
    </row>
    <row r="22" spans="1:16" x14ac:dyDescent="0.45">
      <c r="A22" s="400" t="s">
        <v>181</v>
      </c>
      <c r="B22" s="401"/>
      <c r="C22" s="350">
        <v>0</v>
      </c>
      <c r="D22" s="371">
        <v>2000</v>
      </c>
      <c r="E22" s="371">
        <v>2000</v>
      </c>
      <c r="F22" s="371">
        <v>2000</v>
      </c>
      <c r="G22" s="371">
        <v>2000</v>
      </c>
      <c r="H22" s="371">
        <v>2000</v>
      </c>
      <c r="J22" s="321"/>
      <c r="K22" s="321"/>
      <c r="L22" s="321"/>
      <c r="M22" s="454"/>
      <c r="N22" s="321"/>
      <c r="O22" s="321"/>
      <c r="P22" s="321"/>
    </row>
    <row r="23" spans="1:16" x14ac:dyDescent="0.45">
      <c r="A23" s="400" t="s">
        <v>182</v>
      </c>
      <c r="B23" s="401"/>
      <c r="C23" s="350">
        <v>0</v>
      </c>
      <c r="D23" s="371">
        <v>2000</v>
      </c>
      <c r="E23" s="371">
        <v>2000</v>
      </c>
      <c r="F23" s="371">
        <v>2000</v>
      </c>
      <c r="G23" s="371">
        <v>2000</v>
      </c>
      <c r="H23" s="371">
        <v>2000</v>
      </c>
      <c r="J23" s="343"/>
      <c r="K23" s="455"/>
      <c r="L23" s="321"/>
      <c r="M23" s="454"/>
      <c r="N23" s="321"/>
      <c r="O23" s="321"/>
      <c r="P23" s="321"/>
    </row>
    <row r="24" spans="1:16" x14ac:dyDescent="0.45">
      <c r="A24" s="400" t="s">
        <v>183</v>
      </c>
      <c r="B24" s="401"/>
      <c r="C24" s="350">
        <v>0</v>
      </c>
      <c r="D24" s="371"/>
      <c r="E24" s="371">
        <v>0</v>
      </c>
      <c r="F24" s="371">
        <v>0</v>
      </c>
      <c r="G24" s="371">
        <v>0</v>
      </c>
      <c r="H24" s="371">
        <v>0</v>
      </c>
      <c r="J24" s="343"/>
      <c r="K24" s="454"/>
      <c r="L24" s="456"/>
      <c r="M24" s="454"/>
      <c r="N24" s="321"/>
      <c r="O24" s="321"/>
      <c r="P24" s="321"/>
    </row>
    <row r="25" spans="1:16" x14ac:dyDescent="0.45">
      <c r="A25" s="400" t="s">
        <v>184</v>
      </c>
      <c r="B25" s="401"/>
      <c r="C25" s="350">
        <v>0</v>
      </c>
      <c r="D25" s="371"/>
      <c r="E25" s="371">
        <v>0</v>
      </c>
      <c r="F25" s="371">
        <v>0</v>
      </c>
      <c r="G25" s="371">
        <v>0</v>
      </c>
      <c r="H25" s="371">
        <v>0</v>
      </c>
      <c r="J25" s="343"/>
      <c r="K25" s="454"/>
      <c r="L25" s="456"/>
      <c r="M25" s="454"/>
      <c r="N25" s="321"/>
      <c r="O25" s="457"/>
      <c r="P25" s="321"/>
    </row>
    <row r="26" spans="1:16" x14ac:dyDescent="0.45">
      <c r="A26" s="507" t="s">
        <v>185</v>
      </c>
      <c r="B26" s="508"/>
      <c r="C26" s="350">
        <v>0</v>
      </c>
      <c r="D26" s="371"/>
      <c r="E26" s="371">
        <v>0</v>
      </c>
      <c r="F26" s="371">
        <v>0</v>
      </c>
      <c r="G26" s="371">
        <v>0</v>
      </c>
      <c r="H26" s="371">
        <v>0</v>
      </c>
      <c r="J26" s="343"/>
      <c r="K26" s="454"/>
      <c r="L26" s="456"/>
      <c r="M26" s="454"/>
      <c r="N26" s="321"/>
      <c r="O26" s="321"/>
      <c r="P26" s="321"/>
    </row>
    <row r="27" spans="1:16" x14ac:dyDescent="0.45">
      <c r="A27" s="507" t="s">
        <v>186</v>
      </c>
      <c r="B27" s="508"/>
      <c r="C27" s="350">
        <v>0</v>
      </c>
      <c r="D27" s="371"/>
      <c r="E27" s="371">
        <v>0</v>
      </c>
      <c r="F27" s="371">
        <v>0</v>
      </c>
      <c r="G27" s="371">
        <v>0</v>
      </c>
      <c r="H27" s="371">
        <v>0</v>
      </c>
      <c r="J27" s="343"/>
      <c r="K27" s="454"/>
      <c r="L27" s="456"/>
      <c r="M27" s="454"/>
      <c r="N27" s="321"/>
      <c r="O27" s="321"/>
      <c r="P27" s="321"/>
    </row>
    <row r="28" spans="1:16" x14ac:dyDescent="0.45">
      <c r="A28" s="507" t="s">
        <v>187</v>
      </c>
      <c r="B28" s="508"/>
      <c r="C28" s="350">
        <v>0</v>
      </c>
      <c r="D28" s="371"/>
      <c r="E28" s="371">
        <v>0</v>
      </c>
      <c r="F28" s="371">
        <v>0</v>
      </c>
      <c r="G28" s="371">
        <v>0</v>
      </c>
      <c r="H28" s="371">
        <v>0</v>
      </c>
      <c r="J28" s="343"/>
      <c r="K28" s="454"/>
      <c r="L28" s="454"/>
      <c r="M28" s="454"/>
      <c r="N28" s="321"/>
      <c r="O28" s="321"/>
      <c r="P28" s="321"/>
    </row>
    <row r="29" spans="1:16" x14ac:dyDescent="0.45">
      <c r="A29" s="507" t="s">
        <v>188</v>
      </c>
      <c r="B29" s="508"/>
      <c r="C29" s="350">
        <v>0</v>
      </c>
      <c r="D29" s="371">
        <v>500</v>
      </c>
      <c r="E29" s="371">
        <v>500</v>
      </c>
      <c r="F29" s="371">
        <v>500</v>
      </c>
      <c r="G29" s="371">
        <v>500</v>
      </c>
      <c r="H29" s="371">
        <v>500</v>
      </c>
      <c r="J29" s="343"/>
      <c r="K29" s="454"/>
      <c r="L29" s="321"/>
      <c r="M29" s="454"/>
      <c r="N29" s="321"/>
      <c r="O29" s="456"/>
      <c r="P29" s="321"/>
    </row>
    <row r="30" spans="1:16" x14ac:dyDescent="0.45">
      <c r="A30" s="507" t="s">
        <v>189</v>
      </c>
      <c r="B30" s="508"/>
      <c r="C30" s="350">
        <v>0</v>
      </c>
      <c r="D30" s="371">
        <v>2000</v>
      </c>
      <c r="E30" s="371">
        <v>2000</v>
      </c>
      <c r="F30" s="371">
        <v>2000</v>
      </c>
      <c r="G30" s="371">
        <v>2000</v>
      </c>
      <c r="H30" s="371">
        <v>2000</v>
      </c>
      <c r="J30" s="343"/>
      <c r="K30" s="321"/>
      <c r="L30" s="321"/>
      <c r="M30" s="454"/>
      <c r="N30" s="321"/>
      <c r="O30" s="321"/>
      <c r="P30" s="321"/>
    </row>
    <row r="31" spans="1:16" x14ac:dyDescent="0.45">
      <c r="A31" s="507" t="s">
        <v>190</v>
      </c>
      <c r="B31" s="508"/>
      <c r="C31" s="350">
        <v>0</v>
      </c>
      <c r="D31" s="371">
        <v>1000</v>
      </c>
      <c r="E31" s="371">
        <v>1000</v>
      </c>
      <c r="F31" s="371">
        <v>1000</v>
      </c>
      <c r="G31" s="371">
        <v>1000</v>
      </c>
      <c r="H31" s="371">
        <v>1000</v>
      </c>
      <c r="J31" s="321"/>
      <c r="K31" s="456"/>
      <c r="L31" s="321"/>
      <c r="M31" s="454"/>
      <c r="N31" s="321"/>
      <c r="O31" s="321"/>
      <c r="P31" s="321"/>
    </row>
    <row r="32" spans="1:16" x14ac:dyDescent="0.45">
      <c r="A32" s="507" t="s">
        <v>191</v>
      </c>
      <c r="B32" s="508"/>
      <c r="C32" s="350">
        <v>0</v>
      </c>
      <c r="D32" s="371"/>
      <c r="E32" s="371">
        <v>0</v>
      </c>
      <c r="F32" s="371">
        <v>0</v>
      </c>
      <c r="G32" s="371">
        <v>0</v>
      </c>
      <c r="H32" s="371">
        <v>0</v>
      </c>
      <c r="J32" s="321"/>
      <c r="K32" s="454"/>
      <c r="L32" s="321"/>
      <c r="M32" s="454"/>
      <c r="N32" s="321"/>
      <c r="O32" s="321"/>
      <c r="P32" s="321"/>
    </row>
    <row r="33" spans="1:16" x14ac:dyDescent="0.45">
      <c r="A33" s="507" t="s">
        <v>333</v>
      </c>
      <c r="B33" s="508"/>
      <c r="C33" s="350">
        <v>0</v>
      </c>
      <c r="D33" s="371"/>
      <c r="E33" s="371">
        <v>0</v>
      </c>
      <c r="F33" s="371">
        <v>0</v>
      </c>
      <c r="G33" s="371">
        <v>0</v>
      </c>
      <c r="H33" s="371">
        <v>0</v>
      </c>
      <c r="J33" s="321"/>
      <c r="K33" s="454"/>
      <c r="L33" s="321"/>
      <c r="M33" s="454"/>
      <c r="N33" s="321"/>
      <c r="O33" s="321"/>
      <c r="P33" s="321"/>
    </row>
    <row r="34" spans="1:16" x14ac:dyDescent="0.45">
      <c r="A34" s="353" t="s">
        <v>193</v>
      </c>
      <c r="B34" s="354"/>
      <c r="C34" s="355"/>
      <c r="D34" s="373">
        <f>SUM(D15:D33)</f>
        <v>109740</v>
      </c>
      <c r="E34" s="373">
        <f t="shared" ref="E34:H34" si="0">SUM(E15:E33)</f>
        <v>113710</v>
      </c>
      <c r="F34" s="373">
        <f t="shared" si="0"/>
        <v>117830</v>
      </c>
      <c r="G34" s="373">
        <f t="shared" si="0"/>
        <v>122110</v>
      </c>
      <c r="H34" s="373">
        <f t="shared" si="0"/>
        <v>126570</v>
      </c>
      <c r="J34" s="321"/>
      <c r="K34" s="458"/>
      <c r="L34" s="321"/>
      <c r="M34" s="454"/>
      <c r="N34" s="321"/>
      <c r="O34" s="321"/>
      <c r="P34" s="321"/>
    </row>
    <row r="35" spans="1:16" x14ac:dyDescent="0.45">
      <c r="A35" s="394"/>
      <c r="B35" s="394"/>
      <c r="C35" s="395"/>
      <c r="D35" s="403"/>
      <c r="E35" s="403"/>
      <c r="F35" s="403"/>
      <c r="G35" s="403"/>
      <c r="H35" s="403"/>
      <c r="J35" s="321"/>
      <c r="K35" s="458"/>
      <c r="L35" s="321"/>
      <c r="M35" s="454"/>
      <c r="N35" s="321"/>
      <c r="O35" s="321"/>
      <c r="P35" s="321"/>
    </row>
    <row r="36" spans="1:16" x14ac:dyDescent="0.45">
      <c r="A36" s="559" t="s">
        <v>304</v>
      </c>
      <c r="B36" s="559"/>
      <c r="C36" s="559"/>
      <c r="D36" s="373">
        <f>$C$34+D34</f>
        <v>109740</v>
      </c>
      <c r="E36" s="373">
        <f>IF($C$10="One-Time",0,$C$34+E34)</f>
        <v>113710</v>
      </c>
      <c r="F36" s="373">
        <f>IF($C$10="One-Time",0,$C$34+F34)</f>
        <v>117830</v>
      </c>
      <c r="G36" s="373">
        <f>IF($C$10="One-Time",0,$C$34+G34)</f>
        <v>122110</v>
      </c>
      <c r="H36" s="373">
        <f>IF($C$10="One-Time",0,$C$34+H34)</f>
        <v>126570</v>
      </c>
    </row>
    <row r="37" spans="1:16" x14ac:dyDescent="0.45">
      <c r="A37" s="316"/>
      <c r="B37" s="317"/>
      <c r="C37" s="317"/>
      <c r="D37" s="317"/>
      <c r="E37" s="317"/>
      <c r="F37" s="317"/>
      <c r="G37" s="317"/>
      <c r="H37" s="317"/>
    </row>
    <row r="38" spans="1:16" x14ac:dyDescent="0.45">
      <c r="A38" s="484" t="s">
        <v>302</v>
      </c>
      <c r="B38" s="485"/>
      <c r="C38" s="486"/>
      <c r="D38" s="309">
        <f>D14</f>
        <v>2023</v>
      </c>
      <c r="E38" s="309">
        <f>D38+1</f>
        <v>2024</v>
      </c>
      <c r="F38" s="309">
        <f>E38+1</f>
        <v>2025</v>
      </c>
      <c r="G38" s="309">
        <f>F38+1</f>
        <v>2026</v>
      </c>
      <c r="H38" s="309">
        <f>G38+1</f>
        <v>2027</v>
      </c>
    </row>
    <row r="39" spans="1:16" x14ac:dyDescent="0.45">
      <c r="A39" s="510" t="s">
        <v>194</v>
      </c>
      <c r="B39" s="511"/>
      <c r="C39" s="512"/>
      <c r="D39" s="371">
        <v>0</v>
      </c>
      <c r="E39" s="371">
        <v>0</v>
      </c>
      <c r="F39" s="371">
        <v>0</v>
      </c>
      <c r="G39" s="371">
        <v>0</v>
      </c>
      <c r="H39" s="371">
        <v>0</v>
      </c>
    </row>
    <row r="40" spans="1:16" x14ac:dyDescent="0.45">
      <c r="A40" s="510" t="s">
        <v>195</v>
      </c>
      <c r="B40" s="511"/>
      <c r="C40" s="512"/>
      <c r="D40" s="371">
        <v>0</v>
      </c>
      <c r="E40" s="371">
        <v>0</v>
      </c>
      <c r="F40" s="371">
        <v>0</v>
      </c>
      <c r="G40" s="371">
        <v>0</v>
      </c>
      <c r="H40" s="371">
        <v>0</v>
      </c>
    </row>
    <row r="41" spans="1:16" x14ac:dyDescent="0.45">
      <c r="A41" s="510" t="s">
        <v>196</v>
      </c>
      <c r="B41" s="511"/>
      <c r="C41" s="512"/>
      <c r="D41" s="371">
        <v>0</v>
      </c>
      <c r="E41" s="371">
        <v>0</v>
      </c>
      <c r="F41" s="371">
        <v>0</v>
      </c>
      <c r="G41" s="371">
        <v>0</v>
      </c>
      <c r="H41" s="371">
        <v>0</v>
      </c>
    </row>
    <row r="42" spans="1:16" x14ac:dyDescent="0.45">
      <c r="A42" s="510" t="s">
        <v>334</v>
      </c>
      <c r="B42" s="511"/>
      <c r="C42" s="512"/>
      <c r="D42" s="371">
        <f>D36</f>
        <v>109740</v>
      </c>
      <c r="E42" s="371">
        <f t="shared" ref="E42:H42" si="1">E36</f>
        <v>113710</v>
      </c>
      <c r="F42" s="371">
        <f t="shared" si="1"/>
        <v>117830</v>
      </c>
      <c r="G42" s="371">
        <f t="shared" si="1"/>
        <v>122110</v>
      </c>
      <c r="H42" s="371">
        <f t="shared" si="1"/>
        <v>126570</v>
      </c>
      <c r="K42" s="243"/>
    </row>
    <row r="43" spans="1:16" x14ac:dyDescent="0.45">
      <c r="A43" s="510" t="s">
        <v>198</v>
      </c>
      <c r="B43" s="511"/>
      <c r="C43" s="512"/>
      <c r="D43" s="371">
        <v>0</v>
      </c>
      <c r="E43" s="371">
        <v>0</v>
      </c>
      <c r="F43" s="371">
        <v>0</v>
      </c>
      <c r="G43" s="371">
        <v>0</v>
      </c>
      <c r="H43" s="371">
        <v>0</v>
      </c>
    </row>
    <row r="44" spans="1:16" x14ac:dyDescent="0.45">
      <c r="A44" s="484" t="s">
        <v>6</v>
      </c>
      <c r="B44" s="485"/>
      <c r="C44" s="486"/>
      <c r="D44" s="375">
        <f>IF(SUM(D39:D43)=D34,SUM(D39:D43),"Error")</f>
        <v>109740</v>
      </c>
      <c r="E44" s="375">
        <f>IF(SUM(E39:E43)=E34,SUM(E39:E43),"Error")</f>
        <v>113710</v>
      </c>
      <c r="F44" s="375">
        <f>IF(SUM(F39:F43)=F34,SUM(F39:F43),"Error")</f>
        <v>117830</v>
      </c>
      <c r="G44" s="375">
        <f>IF(SUM(G39:G43)=G34,SUM(G39:G43),"Error")</f>
        <v>122110</v>
      </c>
      <c r="H44" s="375">
        <f>IF(SUM(H39:H43)=H34,SUM(H39:H43),"Error")</f>
        <v>126570</v>
      </c>
    </row>
  </sheetData>
  <mergeCells count="31">
    <mergeCell ref="A33:B33"/>
    <mergeCell ref="A36:C36"/>
    <mergeCell ref="A38:C38"/>
    <mergeCell ref="A39:C39"/>
    <mergeCell ref="A31:B31"/>
    <mergeCell ref="A32:B32"/>
    <mergeCell ref="A28:B28"/>
    <mergeCell ref="A29:B29"/>
    <mergeCell ref="A30:B30"/>
    <mergeCell ref="A1:H1"/>
    <mergeCell ref="B2:E2"/>
    <mergeCell ref="F2:G2"/>
    <mergeCell ref="B3:H3"/>
    <mergeCell ref="B4:E4"/>
    <mergeCell ref="G4:H6"/>
    <mergeCell ref="B5:E5"/>
    <mergeCell ref="B7:H7"/>
    <mergeCell ref="B8:H8"/>
    <mergeCell ref="E10:G12"/>
    <mergeCell ref="D13:H13"/>
    <mergeCell ref="B6:E6"/>
    <mergeCell ref="J12:K12"/>
    <mergeCell ref="J13:K13"/>
    <mergeCell ref="A15:B15"/>
    <mergeCell ref="A26:B26"/>
    <mergeCell ref="A27:B27"/>
    <mergeCell ref="A40:C40"/>
    <mergeCell ref="A41:C41"/>
    <mergeCell ref="A42:C42"/>
    <mergeCell ref="A43:C43"/>
    <mergeCell ref="A44:C44"/>
  </mergeCells>
  <dataValidations count="7">
    <dataValidation type="list" allowBlank="1" showInputMessage="1" showErrorMessage="1" sqref="H2">
      <formula1>$H$51:$H$75</formula1>
    </dataValidation>
    <dataValidation type="list" allowBlank="1" showInputMessage="1" showErrorMessage="1" errorTitle="Invalid Choice" error="Choose One-Tiime or On-Going" promptTitle="Expenditure Type" prompt="Choose which type of expenditure this is." sqref="C10">
      <formula1>$B$77:$B$78</formula1>
    </dataValidation>
    <dataValidation type="list" allowBlank="1" showInputMessage="1" showErrorMessage="1" sqref="G4:H6">
      <formula1>$B$51:$B$70</formula1>
    </dataValidation>
    <dataValidation type="list" allowBlank="1" showInputMessage="1" showErrorMessage="1" errorTitle="Invalid Entry" error="Choose Yes or No" promptTitle="Is this a Carryforward?" prompt="Choose Yes or No" sqref="C12 H10">
      <formula1>$B$85:$B$86</formula1>
    </dataValidation>
    <dataValidation type="textLength" operator="lessThan" allowBlank="1" showInputMessage="1" showErrorMessage="1" error="Too many characters" promptTitle="Input Limit" prompt="Limit the Description to 340 characters [with spaces], or about 65 words." sqref="B3">
      <formula1>340</formula1>
    </dataValidation>
    <dataValidation type="list" allowBlank="1" showInputMessage="1" showErrorMessage="1" errorTitle="Invalid Entry" error="Choose Yes or No" promptTitle="Is this a Carry Forward?" prompt="Choose Yes or No" sqref="H11:H12">
      <formula1>Carryforward</formula1>
    </dataValidation>
    <dataValidation type="list" allowBlank="1" showInputMessage="1" showErrorMessage="1" errorTitle="Invalid Choice" error="Choose Operating or Capital" promptTitle="Expenditure Nature" prompt="Is the expenditure Operating or Capital?" sqref="C11">
      <formula1>$B$81:$B$82</formula1>
    </dataValidation>
  </dataValidations>
  <hyperlinks>
    <hyperlink ref="J6" location="'Budget Calculator'!A53" display="Return to Budget Calculator"/>
  </hyperlink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6"/>
  <sheetViews>
    <sheetView workbookViewId="0">
      <selection activeCell="J6" sqref="J6"/>
    </sheetView>
  </sheetViews>
  <sheetFormatPr defaultColWidth="9.1328125" defaultRowHeight="11.65" x14ac:dyDescent="0.35"/>
  <cols>
    <col min="1" max="1" width="33.3984375" style="322" customWidth="1"/>
    <col min="2" max="2" width="10.1328125" style="322" customWidth="1"/>
    <col min="3" max="3" width="12.59765625" style="322" customWidth="1"/>
    <col min="4" max="8" width="10.1328125" style="322" customWidth="1"/>
    <col min="9" max="9" width="6.1328125" style="322" customWidth="1"/>
    <col min="10" max="16384" width="9.1328125" style="322"/>
  </cols>
  <sheetData>
    <row r="1" spans="1:17" s="288" customFormat="1" ht="17.649999999999999" x14ac:dyDescent="0.5">
      <c r="A1" s="487" t="s">
        <v>150</v>
      </c>
      <c r="B1" s="488"/>
      <c r="C1" s="488"/>
      <c r="D1" s="488"/>
      <c r="E1" s="488"/>
      <c r="F1" s="488"/>
      <c r="G1" s="488"/>
      <c r="H1" s="489"/>
    </row>
    <row r="2" spans="1:17" s="288" customFormat="1" ht="24.75" customHeight="1" x14ac:dyDescent="0.5">
      <c r="A2" s="289" t="s">
        <v>151</v>
      </c>
      <c r="B2" s="490" t="s">
        <v>298</v>
      </c>
      <c r="C2" s="491"/>
      <c r="D2" s="491"/>
      <c r="E2" s="492"/>
      <c r="F2" s="493" t="s">
        <v>153</v>
      </c>
      <c r="G2" s="494"/>
      <c r="H2" s="290">
        <v>1</v>
      </c>
    </row>
    <row r="3" spans="1:17" s="292" customFormat="1" ht="57" customHeight="1" x14ac:dyDescent="0.45">
      <c r="A3" s="291" t="s">
        <v>154</v>
      </c>
      <c r="B3" s="495" t="s">
        <v>299</v>
      </c>
      <c r="C3" s="496"/>
      <c r="D3" s="496"/>
      <c r="E3" s="496"/>
      <c r="F3" s="496"/>
      <c r="G3" s="496"/>
      <c r="H3" s="497"/>
    </row>
    <row r="4" spans="1:17" s="292" customFormat="1" ht="15.4" x14ac:dyDescent="0.45">
      <c r="A4" s="293" t="s">
        <v>155</v>
      </c>
      <c r="B4" s="498" t="s">
        <v>93</v>
      </c>
      <c r="C4" s="499"/>
      <c r="D4" s="499"/>
      <c r="E4" s="500"/>
      <c r="F4" s="294"/>
      <c r="G4" s="560" t="s">
        <v>93</v>
      </c>
      <c r="H4" s="561"/>
    </row>
    <row r="5" spans="1:17" s="292" customFormat="1" ht="15.75" customHeight="1" x14ac:dyDescent="0.45">
      <c r="A5" s="293" t="s">
        <v>157</v>
      </c>
      <c r="B5" s="498"/>
      <c r="C5" s="499"/>
      <c r="D5" s="499"/>
      <c r="E5" s="500"/>
      <c r="F5" s="295" t="s">
        <v>159</v>
      </c>
      <c r="G5" s="503"/>
      <c r="H5" s="504"/>
    </row>
    <row r="6" spans="1:17" s="292" customFormat="1" ht="15.4" x14ac:dyDescent="0.45">
      <c r="A6" s="293" t="s">
        <v>160</v>
      </c>
      <c r="B6" s="498" t="s">
        <v>300</v>
      </c>
      <c r="C6" s="499"/>
      <c r="D6" s="499"/>
      <c r="E6" s="500"/>
      <c r="F6" s="294"/>
      <c r="G6" s="505"/>
      <c r="H6" s="506"/>
      <c r="J6" s="324" t="s">
        <v>236</v>
      </c>
    </row>
    <row r="7" spans="1:17" s="292" customFormat="1" ht="15.4" x14ac:dyDescent="0.45">
      <c r="A7" s="296" t="s">
        <v>162</v>
      </c>
      <c r="B7" s="498" t="s">
        <v>351</v>
      </c>
      <c r="C7" s="499"/>
      <c r="D7" s="499"/>
      <c r="E7" s="499"/>
      <c r="F7" s="499"/>
      <c r="G7" s="499"/>
      <c r="H7" s="500"/>
    </row>
    <row r="8" spans="1:17" s="292" customFormat="1" ht="15.4" x14ac:dyDescent="0.45">
      <c r="A8" s="296" t="s">
        <v>163</v>
      </c>
      <c r="B8" s="498"/>
      <c r="C8" s="499"/>
      <c r="D8" s="499"/>
      <c r="E8" s="499"/>
      <c r="F8" s="499"/>
      <c r="G8" s="499"/>
      <c r="H8" s="500"/>
    </row>
    <row r="9" spans="1:17" s="292" customFormat="1" ht="15.75" customHeight="1" x14ac:dyDescent="0.45">
      <c r="A9" s="297"/>
      <c r="B9" s="297"/>
      <c r="C9" s="294"/>
      <c r="D9" s="294"/>
      <c r="E9" s="294"/>
      <c r="F9" s="294"/>
      <c r="G9" s="294"/>
      <c r="H9" s="294"/>
    </row>
    <row r="10" spans="1:17" s="292" customFormat="1" ht="14.25" customHeight="1" x14ac:dyDescent="0.45">
      <c r="A10" s="298" t="s">
        <v>164</v>
      </c>
      <c r="B10" s="298"/>
      <c r="C10" s="299" t="s">
        <v>165</v>
      </c>
      <c r="D10" s="294"/>
      <c r="E10" s="509" t="s">
        <v>167</v>
      </c>
      <c r="F10" s="509"/>
      <c r="G10" s="509"/>
      <c r="H10" s="300" t="s">
        <v>233</v>
      </c>
    </row>
    <row r="11" spans="1:17" s="292" customFormat="1" ht="15.75" customHeight="1" x14ac:dyDescent="0.45">
      <c r="A11" s="301" t="s">
        <v>169</v>
      </c>
      <c r="B11" s="298"/>
      <c r="C11" s="299" t="s">
        <v>170</v>
      </c>
      <c r="D11" s="294"/>
      <c r="E11" s="509"/>
      <c r="F11" s="509"/>
      <c r="G11" s="509"/>
      <c r="H11" s="302"/>
    </row>
    <row r="12" spans="1:17" s="292" customFormat="1" ht="15.4" x14ac:dyDescent="0.45">
      <c r="A12" s="301" t="s">
        <v>171</v>
      </c>
      <c r="C12" s="300" t="s">
        <v>233</v>
      </c>
      <c r="D12" s="294"/>
      <c r="E12" s="509"/>
      <c r="F12" s="509"/>
      <c r="G12" s="509"/>
      <c r="H12" s="302"/>
    </row>
    <row r="13" spans="1:17" s="305" customFormat="1" ht="15.4" x14ac:dyDescent="0.45">
      <c r="A13" s="301"/>
      <c r="B13" s="298"/>
      <c r="C13" s="303"/>
      <c r="D13" s="513" t="s">
        <v>301</v>
      </c>
      <c r="E13" s="514"/>
      <c r="F13" s="514"/>
      <c r="G13" s="514"/>
      <c r="H13" s="515"/>
      <c r="I13" s="304"/>
      <c r="Q13" s="292"/>
    </row>
    <row r="14" spans="1:17" s="305" customFormat="1" ht="25.5" x14ac:dyDescent="0.45">
      <c r="A14" s="306" t="s">
        <v>172</v>
      </c>
      <c r="B14" s="323"/>
      <c r="C14" s="308" t="s">
        <v>173</v>
      </c>
      <c r="D14" s="309">
        <v>2023</v>
      </c>
      <c r="E14" s="309">
        <f>D14+1</f>
        <v>2024</v>
      </c>
      <c r="F14" s="309">
        <f>E14+1</f>
        <v>2025</v>
      </c>
      <c r="G14" s="309">
        <f>F14+1</f>
        <v>2026</v>
      </c>
      <c r="H14" s="309">
        <f>G14+1</f>
        <v>2027</v>
      </c>
      <c r="I14" s="304"/>
      <c r="Q14" s="292"/>
    </row>
    <row r="15" spans="1:17" s="305" customFormat="1" ht="14.25" x14ac:dyDescent="0.45">
      <c r="A15" s="507" t="s">
        <v>174</v>
      </c>
      <c r="B15" s="508"/>
      <c r="C15" s="350">
        <v>0</v>
      </c>
      <c r="D15" s="371">
        <v>61030</v>
      </c>
      <c r="E15" s="371">
        <v>66600</v>
      </c>
      <c r="F15" s="371">
        <v>72060</v>
      </c>
      <c r="G15" s="371">
        <v>74221.8</v>
      </c>
      <c r="H15" s="371">
        <v>76448.453999999998</v>
      </c>
      <c r="I15" s="342"/>
      <c r="J15" s="378"/>
      <c r="Q15" s="292"/>
    </row>
    <row r="16" spans="1:17" s="305" customFormat="1" ht="14.25" x14ac:dyDescent="0.45">
      <c r="A16" s="351" t="s">
        <v>175</v>
      </c>
      <c r="B16" s="352"/>
      <c r="C16" s="350">
        <v>0</v>
      </c>
      <c r="D16" s="371">
        <v>0</v>
      </c>
      <c r="E16" s="371">
        <v>0</v>
      </c>
      <c r="F16" s="371">
        <v>0</v>
      </c>
      <c r="G16" s="371">
        <v>0</v>
      </c>
      <c r="H16" s="371">
        <v>0</v>
      </c>
      <c r="I16" s="304"/>
      <c r="Q16" s="292"/>
    </row>
    <row r="17" spans="1:17" s="305" customFormat="1" ht="14.25" x14ac:dyDescent="0.45">
      <c r="A17" s="351" t="s">
        <v>176</v>
      </c>
      <c r="B17" s="352"/>
      <c r="C17" s="350">
        <v>0</v>
      </c>
      <c r="D17" s="371">
        <v>33030</v>
      </c>
      <c r="E17" s="371">
        <v>35130</v>
      </c>
      <c r="F17" s="371">
        <v>37260</v>
      </c>
      <c r="G17" s="371">
        <v>38377.800000000003</v>
      </c>
      <c r="H17" s="371">
        <v>39529.134000000005</v>
      </c>
      <c r="I17" s="304"/>
      <c r="Q17" s="292"/>
    </row>
    <row r="18" spans="1:17" s="305" customFormat="1" ht="14.25" x14ac:dyDescent="0.45">
      <c r="A18" s="351" t="s">
        <v>177</v>
      </c>
      <c r="B18" s="352"/>
      <c r="C18" s="350">
        <v>0</v>
      </c>
      <c r="D18" s="371">
        <v>0</v>
      </c>
      <c r="E18" s="371">
        <f t="shared" ref="E18:H33" si="0">IF($C$10="On-Going",D18,0)</f>
        <v>0</v>
      </c>
      <c r="F18" s="371">
        <f t="shared" si="0"/>
        <v>0</v>
      </c>
      <c r="G18" s="371">
        <f t="shared" si="0"/>
        <v>0</v>
      </c>
      <c r="H18" s="371">
        <f t="shared" si="0"/>
        <v>0</v>
      </c>
      <c r="I18" s="304"/>
      <c r="Q18" s="292"/>
    </row>
    <row r="19" spans="1:17" s="305" customFormat="1" ht="14.25" x14ac:dyDescent="0.45">
      <c r="A19" s="351" t="s">
        <v>178</v>
      </c>
      <c r="B19" s="352"/>
      <c r="C19" s="350">
        <v>0</v>
      </c>
      <c r="D19" s="371">
        <v>0</v>
      </c>
      <c r="E19" s="371">
        <f t="shared" si="0"/>
        <v>0</v>
      </c>
      <c r="F19" s="371">
        <f t="shared" si="0"/>
        <v>0</v>
      </c>
      <c r="G19" s="371">
        <f t="shared" si="0"/>
        <v>0</v>
      </c>
      <c r="H19" s="371">
        <f t="shared" si="0"/>
        <v>0</v>
      </c>
      <c r="I19" s="304"/>
      <c r="Q19" s="292"/>
    </row>
    <row r="20" spans="1:17" s="305" customFormat="1" ht="13.15" x14ac:dyDescent="0.4">
      <c r="A20" s="351" t="s">
        <v>179</v>
      </c>
      <c r="B20" s="352"/>
      <c r="C20" s="350">
        <v>0</v>
      </c>
      <c r="D20" s="371">
        <v>6500</v>
      </c>
      <c r="E20" s="371">
        <v>0</v>
      </c>
      <c r="F20" s="371">
        <f t="shared" si="0"/>
        <v>0</v>
      </c>
      <c r="G20" s="371">
        <f t="shared" si="0"/>
        <v>0</v>
      </c>
      <c r="H20" s="371">
        <f t="shared" si="0"/>
        <v>0</v>
      </c>
      <c r="I20" s="304"/>
    </row>
    <row r="21" spans="1:17" s="305" customFormat="1" ht="13.15" x14ac:dyDescent="0.4">
      <c r="A21" s="351" t="s">
        <v>180</v>
      </c>
      <c r="B21" s="352"/>
      <c r="C21" s="350">
        <v>0</v>
      </c>
      <c r="D21" s="371">
        <v>0</v>
      </c>
      <c r="E21" s="371">
        <f t="shared" si="0"/>
        <v>0</v>
      </c>
      <c r="F21" s="371">
        <f t="shared" si="0"/>
        <v>0</v>
      </c>
      <c r="G21" s="371">
        <f t="shared" si="0"/>
        <v>0</v>
      </c>
      <c r="H21" s="371">
        <f t="shared" si="0"/>
        <v>0</v>
      </c>
      <c r="I21" s="304"/>
    </row>
    <row r="22" spans="1:17" s="305" customFormat="1" ht="13.15" x14ac:dyDescent="0.4">
      <c r="A22" s="351" t="s">
        <v>181</v>
      </c>
      <c r="B22" s="352"/>
      <c r="C22" s="350">
        <v>0</v>
      </c>
      <c r="D22" s="371">
        <v>0</v>
      </c>
      <c r="E22" s="371">
        <f t="shared" si="0"/>
        <v>0</v>
      </c>
      <c r="F22" s="371">
        <f t="shared" si="0"/>
        <v>0</v>
      </c>
      <c r="G22" s="371">
        <f t="shared" si="0"/>
        <v>0</v>
      </c>
      <c r="H22" s="371">
        <f t="shared" si="0"/>
        <v>0</v>
      </c>
      <c r="I22" s="304"/>
    </row>
    <row r="23" spans="1:17" s="305" customFormat="1" ht="13.15" x14ac:dyDescent="0.4">
      <c r="A23" s="351" t="s">
        <v>182</v>
      </c>
      <c r="B23" s="352"/>
      <c r="C23" s="350">
        <v>0</v>
      </c>
      <c r="D23" s="371">
        <v>0</v>
      </c>
      <c r="E23" s="371">
        <f t="shared" si="0"/>
        <v>0</v>
      </c>
      <c r="F23" s="371">
        <f t="shared" si="0"/>
        <v>0</v>
      </c>
      <c r="G23" s="371">
        <f t="shared" si="0"/>
        <v>0</v>
      </c>
      <c r="H23" s="371">
        <f t="shared" si="0"/>
        <v>0</v>
      </c>
      <c r="I23" s="304"/>
    </row>
    <row r="24" spans="1:17" s="305" customFormat="1" ht="13.15" x14ac:dyDescent="0.4">
      <c r="A24" s="351" t="s">
        <v>183</v>
      </c>
      <c r="B24" s="352"/>
      <c r="C24" s="350">
        <v>0</v>
      </c>
      <c r="D24" s="371">
        <v>0</v>
      </c>
      <c r="E24" s="371">
        <f t="shared" si="0"/>
        <v>0</v>
      </c>
      <c r="F24" s="371">
        <f t="shared" si="0"/>
        <v>0</v>
      </c>
      <c r="G24" s="371">
        <f t="shared" si="0"/>
        <v>0</v>
      </c>
      <c r="H24" s="371">
        <f t="shared" si="0"/>
        <v>0</v>
      </c>
      <c r="I24" s="304"/>
    </row>
    <row r="25" spans="1:17" s="305" customFormat="1" ht="13.15" x14ac:dyDescent="0.4">
      <c r="A25" s="351" t="s">
        <v>184</v>
      </c>
      <c r="B25" s="352"/>
      <c r="C25" s="350">
        <v>0</v>
      </c>
      <c r="D25" s="371">
        <v>0</v>
      </c>
      <c r="E25" s="371">
        <f t="shared" si="0"/>
        <v>0</v>
      </c>
      <c r="F25" s="371">
        <f t="shared" si="0"/>
        <v>0</v>
      </c>
      <c r="G25" s="371">
        <f t="shared" si="0"/>
        <v>0</v>
      </c>
      <c r="H25" s="371">
        <f t="shared" si="0"/>
        <v>0</v>
      </c>
    </row>
    <row r="26" spans="1:17" s="305" customFormat="1" ht="13.15" x14ac:dyDescent="0.4">
      <c r="A26" s="507" t="s">
        <v>185</v>
      </c>
      <c r="B26" s="508"/>
      <c r="C26" s="350">
        <v>0</v>
      </c>
      <c r="D26" s="371">
        <v>0</v>
      </c>
      <c r="E26" s="371">
        <f t="shared" si="0"/>
        <v>0</v>
      </c>
      <c r="F26" s="371">
        <f t="shared" si="0"/>
        <v>0</v>
      </c>
      <c r="G26" s="371">
        <f t="shared" si="0"/>
        <v>0</v>
      </c>
      <c r="H26" s="371">
        <f t="shared" si="0"/>
        <v>0</v>
      </c>
    </row>
    <row r="27" spans="1:17" s="305" customFormat="1" ht="13.15" x14ac:dyDescent="0.4">
      <c r="A27" s="507" t="s">
        <v>186</v>
      </c>
      <c r="B27" s="508"/>
      <c r="C27" s="350">
        <v>0</v>
      </c>
      <c r="D27" s="371">
        <v>2800</v>
      </c>
      <c r="E27" s="371">
        <v>2800</v>
      </c>
      <c r="F27" s="371">
        <v>2800</v>
      </c>
      <c r="G27" s="371">
        <v>2800</v>
      </c>
      <c r="H27" s="371">
        <v>2800</v>
      </c>
    </row>
    <row r="28" spans="1:17" s="305" customFormat="1" ht="13.15" x14ac:dyDescent="0.4">
      <c r="A28" s="507" t="s">
        <v>187</v>
      </c>
      <c r="B28" s="508"/>
      <c r="C28" s="350">
        <v>0</v>
      </c>
      <c r="D28" s="371">
        <v>0</v>
      </c>
      <c r="E28" s="371">
        <f>IF($C$10="On-Going",D28,0)</f>
        <v>0</v>
      </c>
      <c r="F28" s="371">
        <f t="shared" si="0"/>
        <v>0</v>
      </c>
      <c r="G28" s="371">
        <f t="shared" si="0"/>
        <v>0</v>
      </c>
      <c r="H28" s="371">
        <f t="shared" si="0"/>
        <v>0</v>
      </c>
    </row>
    <row r="29" spans="1:17" s="305" customFormat="1" ht="13.15" x14ac:dyDescent="0.4">
      <c r="A29" s="507" t="s">
        <v>188</v>
      </c>
      <c r="B29" s="508"/>
      <c r="C29" s="350">
        <v>0</v>
      </c>
      <c r="D29" s="371">
        <v>0</v>
      </c>
      <c r="E29" s="371">
        <f>IF($C$10="On-Going",D29,0)</f>
        <v>0</v>
      </c>
      <c r="F29" s="371">
        <f t="shared" si="0"/>
        <v>0</v>
      </c>
      <c r="G29" s="371">
        <f t="shared" si="0"/>
        <v>0</v>
      </c>
      <c r="H29" s="371">
        <f t="shared" si="0"/>
        <v>0</v>
      </c>
    </row>
    <row r="30" spans="1:17" s="305" customFormat="1" ht="13.15" x14ac:dyDescent="0.4">
      <c r="A30" s="507" t="s">
        <v>189</v>
      </c>
      <c r="B30" s="508"/>
      <c r="C30" s="350">
        <v>0</v>
      </c>
      <c r="D30" s="371">
        <v>0</v>
      </c>
      <c r="E30" s="371">
        <f>IF($C$10="On-Going",D30,0)</f>
        <v>0</v>
      </c>
      <c r="F30" s="371">
        <f t="shared" si="0"/>
        <v>0</v>
      </c>
      <c r="G30" s="371">
        <f t="shared" si="0"/>
        <v>0</v>
      </c>
      <c r="H30" s="371">
        <f t="shared" si="0"/>
        <v>0</v>
      </c>
    </row>
    <row r="31" spans="1:17" s="305" customFormat="1" ht="13.15" x14ac:dyDescent="0.4">
      <c r="A31" s="507" t="s">
        <v>190</v>
      </c>
      <c r="B31" s="508"/>
      <c r="C31" s="350">
        <v>0</v>
      </c>
      <c r="D31" s="371">
        <v>7000</v>
      </c>
      <c r="E31" s="371">
        <v>0</v>
      </c>
      <c r="F31" s="371">
        <v>0</v>
      </c>
      <c r="G31" s="371">
        <f t="shared" si="0"/>
        <v>0</v>
      </c>
      <c r="H31" s="371">
        <f t="shared" si="0"/>
        <v>0</v>
      </c>
    </row>
    <row r="32" spans="1:17" s="305" customFormat="1" ht="13.15" x14ac:dyDescent="0.4">
      <c r="A32" s="507" t="s">
        <v>191</v>
      </c>
      <c r="B32" s="508"/>
      <c r="C32" s="350">
        <v>0</v>
      </c>
      <c r="D32" s="371">
        <v>0</v>
      </c>
      <c r="E32" s="371">
        <f>IF($C$10="On-Going",D32,0)</f>
        <v>0</v>
      </c>
      <c r="F32" s="371">
        <f t="shared" si="0"/>
        <v>0</v>
      </c>
      <c r="G32" s="371">
        <f t="shared" si="0"/>
        <v>0</v>
      </c>
      <c r="H32" s="371">
        <f t="shared" si="0"/>
        <v>0</v>
      </c>
    </row>
    <row r="33" spans="1:15" s="305" customFormat="1" ht="13.15" x14ac:dyDescent="0.4">
      <c r="A33" s="507" t="s">
        <v>192</v>
      </c>
      <c r="B33" s="508"/>
      <c r="C33" s="350">
        <v>0</v>
      </c>
      <c r="D33" s="371">
        <v>0</v>
      </c>
      <c r="E33" s="371">
        <f t="shared" si="0"/>
        <v>0</v>
      </c>
      <c r="F33" s="371">
        <f t="shared" si="0"/>
        <v>0</v>
      </c>
      <c r="G33" s="371">
        <f t="shared" si="0"/>
        <v>0</v>
      </c>
      <c r="H33" s="371">
        <f t="shared" si="0"/>
        <v>0</v>
      </c>
    </row>
    <row r="34" spans="1:15" s="305" customFormat="1" ht="13.15" x14ac:dyDescent="0.4">
      <c r="A34" s="353" t="s">
        <v>193</v>
      </c>
      <c r="B34" s="354"/>
      <c r="C34" s="355"/>
      <c r="D34" s="313">
        <f>SUM(D15:D33)</f>
        <v>110360</v>
      </c>
      <c r="E34" s="313">
        <f>SUM(E15:E33)</f>
        <v>104530</v>
      </c>
      <c r="F34" s="313">
        <f>SUM(F15:F33)</f>
        <v>112120</v>
      </c>
      <c r="G34" s="313">
        <f>SUM(G15:G33)</f>
        <v>115399.6</v>
      </c>
      <c r="H34" s="313">
        <f>SUM(H15:H33)</f>
        <v>118777.588</v>
      </c>
    </row>
    <row r="35" spans="1:15" s="305" customFormat="1" ht="13.15" x14ac:dyDescent="0.4">
      <c r="A35" s="381"/>
      <c r="B35" s="381"/>
      <c r="C35" s="382"/>
      <c r="D35" s="382"/>
      <c r="E35" s="382"/>
      <c r="F35" s="382"/>
      <c r="G35" s="382"/>
      <c r="H35" s="382"/>
    </row>
    <row r="36" spans="1:15" s="305" customFormat="1" ht="13.15" x14ac:dyDescent="0.4">
      <c r="A36" s="562" t="s">
        <v>304</v>
      </c>
      <c r="B36" s="562"/>
      <c r="C36" s="562"/>
      <c r="D36" s="383">
        <f>IF($C$10="One-Time",0,$C$34+D34)</f>
        <v>110360</v>
      </c>
      <c r="E36" s="383">
        <f>IF($C$10="One-Time",0,$C$34+E34)</f>
        <v>104530</v>
      </c>
      <c r="F36" s="383">
        <f>IF($C$10="One-Time",0,$C$34+F34)</f>
        <v>112120</v>
      </c>
      <c r="G36" s="383">
        <f>IF($C$10="One-Time",0,$C$34+G34)</f>
        <v>115399.6</v>
      </c>
      <c r="H36" s="383">
        <f>IF($C$10="One-Time",0,$C$34+H34)</f>
        <v>118777.588</v>
      </c>
      <c r="L36" s="348"/>
      <c r="M36" s="348"/>
      <c r="N36" s="348"/>
      <c r="O36" s="348"/>
    </row>
    <row r="37" spans="1:15" s="305" customFormat="1" ht="13.15" x14ac:dyDescent="0.4">
      <c r="A37" s="384"/>
      <c r="B37" s="563"/>
      <c r="C37" s="563"/>
      <c r="D37" s="563"/>
      <c r="E37" s="385"/>
      <c r="F37" s="385"/>
      <c r="G37" s="385"/>
      <c r="H37" s="385"/>
    </row>
    <row r="38" spans="1:15" s="305" customFormat="1" ht="12.75" customHeight="1" x14ac:dyDescent="0.4">
      <c r="A38" s="484" t="s">
        <v>302</v>
      </c>
      <c r="B38" s="485"/>
      <c r="C38" s="486"/>
      <c r="D38" s="309">
        <f>D14</f>
        <v>2023</v>
      </c>
      <c r="E38" s="309">
        <f>D38+1</f>
        <v>2024</v>
      </c>
      <c r="F38" s="309">
        <f>E38+1</f>
        <v>2025</v>
      </c>
      <c r="G38" s="309">
        <f>F38+1</f>
        <v>2026</v>
      </c>
      <c r="H38" s="309">
        <f>G38+1</f>
        <v>2027</v>
      </c>
    </row>
    <row r="39" spans="1:15" s="305" customFormat="1" ht="13.15" x14ac:dyDescent="0.4">
      <c r="A39" s="510" t="s">
        <v>194</v>
      </c>
      <c r="B39" s="511"/>
      <c r="C39" s="512"/>
      <c r="D39" s="310">
        <v>0</v>
      </c>
      <c r="E39" s="310">
        <v>0</v>
      </c>
      <c r="F39" s="310">
        <v>0</v>
      </c>
      <c r="G39" s="310">
        <v>0</v>
      </c>
      <c r="H39" s="310">
        <v>0</v>
      </c>
      <c r="L39" s="348"/>
    </row>
    <row r="40" spans="1:15" s="305" customFormat="1" ht="13.15" x14ac:dyDescent="0.4">
      <c r="A40" s="510" t="s">
        <v>195</v>
      </c>
      <c r="B40" s="511"/>
      <c r="C40" s="512"/>
      <c r="D40" s="310">
        <v>0</v>
      </c>
      <c r="E40" s="310">
        <v>0</v>
      </c>
      <c r="F40" s="310">
        <v>0</v>
      </c>
      <c r="G40" s="310">
        <v>0</v>
      </c>
      <c r="H40" s="310">
        <v>0</v>
      </c>
    </row>
    <row r="41" spans="1:15" s="305" customFormat="1" ht="13.15" x14ac:dyDescent="0.4">
      <c r="A41" s="510" t="s">
        <v>196</v>
      </c>
      <c r="B41" s="511"/>
      <c r="C41" s="512"/>
      <c r="D41" s="310">
        <v>0</v>
      </c>
      <c r="E41" s="310">
        <v>0</v>
      </c>
      <c r="F41" s="310">
        <v>0</v>
      </c>
      <c r="G41" s="310">
        <v>0</v>
      </c>
      <c r="H41" s="310">
        <v>0</v>
      </c>
    </row>
    <row r="42" spans="1:15" s="305" customFormat="1" ht="13.15" x14ac:dyDescent="0.4">
      <c r="A42" s="510" t="s">
        <v>350</v>
      </c>
      <c r="B42" s="511"/>
      <c r="C42" s="512"/>
      <c r="D42" s="310">
        <f>D36</f>
        <v>110360</v>
      </c>
      <c r="E42" s="310">
        <f t="shared" ref="E42:H42" si="1">E36</f>
        <v>104530</v>
      </c>
      <c r="F42" s="310">
        <f t="shared" si="1"/>
        <v>112120</v>
      </c>
      <c r="G42" s="310">
        <f t="shared" si="1"/>
        <v>115399.6</v>
      </c>
      <c r="H42" s="310">
        <f t="shared" si="1"/>
        <v>118777.588</v>
      </c>
    </row>
    <row r="43" spans="1:15" s="305" customFormat="1" ht="13.15" x14ac:dyDescent="0.4">
      <c r="A43" s="510" t="s">
        <v>198</v>
      </c>
      <c r="B43" s="511"/>
      <c r="C43" s="512"/>
      <c r="D43" s="310">
        <v>0</v>
      </c>
      <c r="E43" s="310">
        <v>0</v>
      </c>
      <c r="F43" s="310">
        <v>0</v>
      </c>
      <c r="G43" s="310">
        <v>0</v>
      </c>
      <c r="H43" s="310">
        <v>0</v>
      </c>
    </row>
    <row r="44" spans="1:15" s="305" customFormat="1" ht="13.15" x14ac:dyDescent="0.4">
      <c r="A44" s="484" t="s">
        <v>6</v>
      </c>
      <c r="B44" s="485"/>
      <c r="C44" s="486"/>
      <c r="D44" s="319">
        <f>IF(SUM(D39:D43)=D34,SUM(D39:D43),"Error")</f>
        <v>110360</v>
      </c>
      <c r="E44" s="319">
        <f>IF(SUM(E39:E43)=E34,SUM(E39:E43),"Error")</f>
        <v>104530</v>
      </c>
      <c r="F44" s="319">
        <f>IF(SUM(F39:F43)=F34,SUM(F39:F43),"Error")</f>
        <v>112120</v>
      </c>
      <c r="G44" s="319">
        <f>IF(SUM(G39:G43)=G34,SUM(G39:G43),"Error")</f>
        <v>115399.6</v>
      </c>
      <c r="H44" s="319">
        <f>IF(SUM(H39:H43)=H34,SUM(H39:H43),"Error")</f>
        <v>118777.588</v>
      </c>
    </row>
    <row r="45" spans="1:15" s="305" customFormat="1" ht="13.15" x14ac:dyDescent="0.4"/>
    <row r="46" spans="1:15" s="305" customFormat="1" ht="13.15" x14ac:dyDescent="0.4"/>
    <row r="47" spans="1:15" s="305" customFormat="1" ht="13.15" x14ac:dyDescent="0.4"/>
    <row r="48" spans="1:15" s="305" customFormat="1" ht="13.15" x14ac:dyDescent="0.4"/>
    <row r="49" spans="1:8" s="305" customFormat="1" ht="13.15" x14ac:dyDescent="0.4"/>
    <row r="50" spans="1:8" s="305" customFormat="1" ht="13.15" x14ac:dyDescent="0.4"/>
    <row r="51" spans="1:8" s="305" customFormat="1" ht="14.25" x14ac:dyDescent="0.45">
      <c r="A51" s="320" t="s">
        <v>97</v>
      </c>
      <c r="B51" s="321" t="s">
        <v>156</v>
      </c>
      <c r="H51" s="305">
        <v>1</v>
      </c>
    </row>
    <row r="52" spans="1:8" s="305" customFormat="1" ht="14.25" x14ac:dyDescent="0.45">
      <c r="A52" s="320" t="s">
        <v>199</v>
      </c>
      <c r="B52" s="321" t="s">
        <v>200</v>
      </c>
      <c r="H52" s="305">
        <v>2</v>
      </c>
    </row>
    <row r="53" spans="1:8" s="305" customFormat="1" ht="14.25" x14ac:dyDescent="0.45">
      <c r="A53" s="320" t="s">
        <v>201</v>
      </c>
      <c r="B53" s="321" t="s">
        <v>202</v>
      </c>
      <c r="H53" s="305">
        <v>3</v>
      </c>
    </row>
    <row r="54" spans="1:8" s="305" customFormat="1" ht="14.25" x14ac:dyDescent="0.45">
      <c r="A54" s="320" t="s">
        <v>203</v>
      </c>
      <c r="B54" s="321" t="s">
        <v>204</v>
      </c>
      <c r="H54" s="305">
        <v>4</v>
      </c>
    </row>
    <row r="55" spans="1:8" s="305" customFormat="1" ht="14.25" x14ac:dyDescent="0.45">
      <c r="A55" s="320" t="s">
        <v>205</v>
      </c>
      <c r="B55" s="321" t="s">
        <v>206</v>
      </c>
      <c r="H55" s="305">
        <v>5</v>
      </c>
    </row>
    <row r="56" spans="1:8" s="305" customFormat="1" ht="14.25" x14ac:dyDescent="0.45">
      <c r="A56" s="320" t="s">
        <v>207</v>
      </c>
      <c r="B56" s="321" t="s">
        <v>208</v>
      </c>
      <c r="H56" s="305">
        <v>6</v>
      </c>
    </row>
    <row r="57" spans="1:8" s="305" customFormat="1" ht="14.25" x14ac:dyDescent="0.45">
      <c r="A57" s="320">
        <v>130</v>
      </c>
      <c r="B57" s="321" t="s">
        <v>209</v>
      </c>
      <c r="H57" s="305">
        <v>7</v>
      </c>
    </row>
    <row r="58" spans="1:8" s="305" customFormat="1" ht="14.25" x14ac:dyDescent="0.45">
      <c r="A58" s="320" t="s">
        <v>210</v>
      </c>
      <c r="B58" s="321" t="s">
        <v>211</v>
      </c>
      <c r="H58" s="305">
        <v>8</v>
      </c>
    </row>
    <row r="59" spans="1:8" s="305" customFormat="1" ht="14.25" x14ac:dyDescent="0.45">
      <c r="A59" s="320" t="s">
        <v>212</v>
      </c>
      <c r="B59" s="321" t="s">
        <v>24</v>
      </c>
      <c r="H59" s="305">
        <v>9</v>
      </c>
    </row>
    <row r="60" spans="1:8" s="305" customFormat="1" ht="14.25" x14ac:dyDescent="0.45">
      <c r="A60" s="320">
        <v>305</v>
      </c>
      <c r="B60" s="321" t="s">
        <v>213</v>
      </c>
      <c r="H60" s="305">
        <v>10</v>
      </c>
    </row>
    <row r="61" spans="1:8" s="305" customFormat="1" ht="14.25" x14ac:dyDescent="0.45">
      <c r="A61" s="320">
        <v>310</v>
      </c>
      <c r="B61" s="321" t="s">
        <v>214</v>
      </c>
      <c r="H61" s="305">
        <v>11</v>
      </c>
    </row>
    <row r="62" spans="1:8" s="305" customFormat="1" ht="14.25" x14ac:dyDescent="0.45">
      <c r="A62" s="320" t="s">
        <v>215</v>
      </c>
      <c r="B62" s="321" t="s">
        <v>216</v>
      </c>
      <c r="H62" s="305">
        <v>12</v>
      </c>
    </row>
    <row r="63" spans="1:8" s="305" customFormat="1" ht="14.25" x14ac:dyDescent="0.45">
      <c r="A63" s="320" t="s">
        <v>217</v>
      </c>
      <c r="B63" s="321" t="s">
        <v>218</v>
      </c>
      <c r="H63" s="305">
        <v>13</v>
      </c>
    </row>
    <row r="64" spans="1:8" s="305" customFormat="1" ht="14.25" x14ac:dyDescent="0.45">
      <c r="A64" s="320" t="s">
        <v>219</v>
      </c>
      <c r="B64" s="321" t="s">
        <v>220</v>
      </c>
      <c r="H64" s="305">
        <v>14</v>
      </c>
    </row>
    <row r="65" spans="1:8" s="305" customFormat="1" ht="14.25" x14ac:dyDescent="0.45">
      <c r="A65" s="320" t="s">
        <v>221</v>
      </c>
      <c r="B65" s="321" t="s">
        <v>222</v>
      </c>
      <c r="H65" s="305">
        <v>15</v>
      </c>
    </row>
    <row r="66" spans="1:8" s="305" customFormat="1" ht="14.25" x14ac:dyDescent="0.45">
      <c r="A66" s="320" t="s">
        <v>223</v>
      </c>
      <c r="B66" s="321" t="s">
        <v>224</v>
      </c>
      <c r="C66" s="322"/>
      <c r="D66" s="322"/>
      <c r="E66" s="322"/>
      <c r="F66" s="322"/>
      <c r="G66" s="322"/>
      <c r="H66" s="305">
        <v>16</v>
      </c>
    </row>
    <row r="67" spans="1:8" ht="14.25" x14ac:dyDescent="0.45">
      <c r="A67" s="320" t="s">
        <v>225</v>
      </c>
      <c r="B67" s="321" t="s">
        <v>226</v>
      </c>
      <c r="H67" s="305">
        <v>17</v>
      </c>
    </row>
    <row r="68" spans="1:8" ht="14.25" x14ac:dyDescent="0.45">
      <c r="A68" s="320" t="s">
        <v>227</v>
      </c>
      <c r="B68" s="321" t="s">
        <v>93</v>
      </c>
      <c r="H68" s="305">
        <v>18</v>
      </c>
    </row>
    <row r="69" spans="1:8" ht="14.25" x14ac:dyDescent="0.45">
      <c r="A69" s="320" t="s">
        <v>228</v>
      </c>
      <c r="B69" s="321" t="s">
        <v>229</v>
      </c>
      <c r="H69" s="305">
        <v>19</v>
      </c>
    </row>
    <row r="70" spans="1:8" ht="14.25" x14ac:dyDescent="0.45">
      <c r="A70" s="320" t="s">
        <v>230</v>
      </c>
      <c r="B70" s="321" t="s">
        <v>231</v>
      </c>
      <c r="H70" s="305">
        <v>20</v>
      </c>
    </row>
    <row r="71" spans="1:8" ht="13.15" x14ac:dyDescent="0.4">
      <c r="H71" s="305">
        <v>21</v>
      </c>
    </row>
    <row r="72" spans="1:8" ht="13.15" x14ac:dyDescent="0.4">
      <c r="H72" s="305">
        <v>22</v>
      </c>
    </row>
    <row r="73" spans="1:8" ht="13.15" x14ac:dyDescent="0.4">
      <c r="H73" s="305">
        <v>23</v>
      </c>
    </row>
    <row r="74" spans="1:8" ht="13.15" x14ac:dyDescent="0.4">
      <c r="H74" s="305">
        <v>24</v>
      </c>
    </row>
    <row r="75" spans="1:8" ht="13.15" x14ac:dyDescent="0.4">
      <c r="H75" s="305">
        <v>25</v>
      </c>
    </row>
    <row r="77" spans="1:8" x14ac:dyDescent="0.35">
      <c r="B77" s="322" t="s">
        <v>165</v>
      </c>
    </row>
    <row r="78" spans="1:8" x14ac:dyDescent="0.35">
      <c r="B78" s="322" t="s">
        <v>232</v>
      </c>
    </row>
    <row r="81" spans="2:2" x14ac:dyDescent="0.35">
      <c r="B81" s="322" t="s">
        <v>170</v>
      </c>
    </row>
    <row r="82" spans="2:2" x14ac:dyDescent="0.35">
      <c r="B82" s="322" t="s">
        <v>18</v>
      </c>
    </row>
    <row r="85" spans="2:2" x14ac:dyDescent="0.35">
      <c r="B85" s="322" t="s">
        <v>168</v>
      </c>
    </row>
    <row r="86" spans="2:2" x14ac:dyDescent="0.35">
      <c r="B86" s="322" t="s">
        <v>233</v>
      </c>
    </row>
  </sheetData>
  <mergeCells count="30">
    <mergeCell ref="A40:C40"/>
    <mergeCell ref="A41:C41"/>
    <mergeCell ref="A42:C42"/>
    <mergeCell ref="A43:C43"/>
    <mergeCell ref="A32:B32"/>
    <mergeCell ref="A36:C36"/>
    <mergeCell ref="B37:D37"/>
    <mergeCell ref="A38:C38"/>
    <mergeCell ref="A39:C39"/>
    <mergeCell ref="D13:H13"/>
    <mergeCell ref="A28:B28"/>
    <mergeCell ref="A29:B29"/>
    <mergeCell ref="A30:B30"/>
    <mergeCell ref="A31:B31"/>
    <mergeCell ref="A44:C44"/>
    <mergeCell ref="A1:H1"/>
    <mergeCell ref="B2:E2"/>
    <mergeCell ref="F2:G2"/>
    <mergeCell ref="B3:H3"/>
    <mergeCell ref="B4:E4"/>
    <mergeCell ref="G4:H6"/>
    <mergeCell ref="B5:E5"/>
    <mergeCell ref="B6:E6"/>
    <mergeCell ref="A33:B33"/>
    <mergeCell ref="B7:H7"/>
    <mergeCell ref="B8:H8"/>
    <mergeCell ref="E10:G12"/>
    <mergeCell ref="A15:B15"/>
    <mergeCell ref="A26:B26"/>
    <mergeCell ref="A27:B27"/>
  </mergeCells>
  <dataValidations count="7">
    <dataValidation type="list" allowBlank="1" showInputMessage="1" showErrorMessage="1" errorTitle="Invalid Entry" error="Choose Yes or No" promptTitle="Is this a Carryforward?" prompt="Choose Yes or No" sqref="H10 C12">
      <formula1>$B$85:$B$86</formula1>
    </dataValidation>
    <dataValidation type="list" allowBlank="1" showInputMessage="1" showErrorMessage="1" sqref="H2">
      <formula1>$H$51:$H$75</formula1>
    </dataValidation>
    <dataValidation type="list" allowBlank="1" showInputMessage="1" showErrorMessage="1" errorTitle="Invalid Choice" error="Choose One-Tiime or On-Going" promptTitle="Expenditure Type" prompt="Choose which type of expenditure this is." sqref="C10">
      <formula1>$B$77:$B$78</formula1>
    </dataValidation>
    <dataValidation type="list" allowBlank="1" showInputMessage="1" showErrorMessage="1" sqref="G4:H6">
      <formula1>$B$51:$B$70</formula1>
    </dataValidation>
    <dataValidation type="textLength" operator="lessThan" allowBlank="1" showInputMessage="1" showErrorMessage="1" error="Too many characters" promptTitle="Input Limit" prompt="Limit the Description to 340 characters [with spaces], or about 65 words." sqref="B3">
      <formula1>340</formula1>
    </dataValidation>
    <dataValidation type="list" allowBlank="1" showInputMessage="1" showErrorMessage="1" errorTitle="Invalid Entry" error="Choose Yes or No" promptTitle="Is this a Carry Forward?" prompt="Choose Yes or No" sqref="H11:H12">
      <formula1>Carryforward</formula1>
    </dataValidation>
    <dataValidation type="list" allowBlank="1" showInputMessage="1" showErrorMessage="1" errorTitle="Invalid Choice" error="Choose Operating or Capital" promptTitle="Expenditure Nature" prompt="Is the expenditure Operating or Capital?" sqref="C11">
      <formula1>$B$81:$B$82</formula1>
    </dataValidation>
  </dataValidations>
  <hyperlinks>
    <hyperlink ref="J6" location="'Budget Calculator'!A57" display="Return to Budget Calculator"/>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73"/>
  <sheetViews>
    <sheetView topLeftCell="A4" zoomScaleNormal="100" workbookViewId="0">
      <selection activeCell="I24" sqref="I24"/>
    </sheetView>
  </sheetViews>
  <sheetFormatPr defaultRowHeight="14.25" x14ac:dyDescent="0.45"/>
  <cols>
    <col min="1" max="1" width="17.1328125" customWidth="1"/>
    <col min="2" max="2" width="8.86328125" customWidth="1"/>
    <col min="3" max="7" width="10.59765625" customWidth="1"/>
    <col min="9" max="9" width="13.1328125" customWidth="1"/>
    <col min="10" max="13" width="11.59765625" customWidth="1"/>
    <col min="14" max="15" width="12.59765625" customWidth="1"/>
    <col min="16" max="16" width="11.59765625" customWidth="1"/>
    <col min="17" max="17" width="14" customWidth="1"/>
    <col min="18" max="18" width="12.59765625" customWidth="1"/>
    <col min="19" max="19" width="11.59765625" customWidth="1"/>
    <col min="20" max="20" width="11.59765625" bestFit="1" customWidth="1"/>
    <col min="21" max="23" width="10.1328125" bestFit="1" customWidth="1"/>
    <col min="24" max="25" width="10.59765625" customWidth="1"/>
    <col min="26" max="26" width="10.86328125" customWidth="1"/>
    <col min="27" max="28" width="10.3984375" customWidth="1"/>
    <col min="29" max="29" width="10.86328125" customWidth="1"/>
  </cols>
  <sheetData>
    <row r="1" spans="1:29" ht="17.25" x14ac:dyDescent="0.45">
      <c r="A1" s="6" t="s">
        <v>22</v>
      </c>
      <c r="B1" s="50"/>
      <c r="C1" s="50"/>
      <c r="D1" s="50"/>
      <c r="E1" s="50"/>
      <c r="F1" s="50"/>
      <c r="G1" s="50"/>
      <c r="H1" s="50"/>
      <c r="I1" s="50"/>
      <c r="J1" s="50"/>
      <c r="K1" s="50"/>
      <c r="L1" s="50"/>
      <c r="M1" s="50"/>
      <c r="N1" s="50"/>
      <c r="O1" s="50"/>
      <c r="P1" s="6" t="s">
        <v>40</v>
      </c>
      <c r="R1" s="50"/>
      <c r="S1" s="50"/>
      <c r="T1" s="50"/>
      <c r="U1" s="50"/>
    </row>
    <row r="2" spans="1:29" ht="17.25" x14ac:dyDescent="0.45">
      <c r="A2" s="6" t="s">
        <v>21</v>
      </c>
      <c r="D2" s="50"/>
      <c r="E2" s="50"/>
      <c r="F2" s="50"/>
      <c r="G2" s="50"/>
      <c r="H2" s="50"/>
      <c r="I2" s="12" t="s">
        <v>43</v>
      </c>
      <c r="J2" s="50"/>
      <c r="K2" s="50"/>
      <c r="L2" s="50"/>
      <c r="M2" s="50"/>
      <c r="N2" s="50"/>
      <c r="O2" s="50"/>
      <c r="P2" s="6" t="s">
        <v>23</v>
      </c>
      <c r="R2" s="50"/>
      <c r="S2" s="50"/>
      <c r="T2" s="50"/>
      <c r="U2" s="50"/>
    </row>
    <row r="3" spans="1:29" s="31" customFormat="1" x14ac:dyDescent="0.45">
      <c r="A3" s="7"/>
      <c r="D3" s="50"/>
      <c r="E3" s="50"/>
      <c r="F3" s="50"/>
      <c r="G3" s="50"/>
      <c r="H3" s="50"/>
      <c r="I3" s="84" t="s">
        <v>50</v>
      </c>
      <c r="J3" s="50"/>
      <c r="K3" s="50"/>
      <c r="L3" s="50"/>
      <c r="M3" s="50"/>
      <c r="N3" s="50"/>
      <c r="O3" s="50"/>
      <c r="P3" s="50"/>
      <c r="Q3" s="50"/>
      <c r="R3" s="50"/>
      <c r="S3" s="50"/>
      <c r="T3" s="50"/>
      <c r="U3" s="12" t="s">
        <v>45</v>
      </c>
    </row>
    <row r="4" spans="1:29" s="31" customFormat="1" ht="13.15" x14ac:dyDescent="0.4">
      <c r="A4" s="50"/>
      <c r="B4" s="50"/>
      <c r="C4" s="50"/>
      <c r="D4" s="50"/>
      <c r="E4" s="50"/>
      <c r="F4" s="50"/>
      <c r="G4" s="50"/>
      <c r="H4" s="50"/>
      <c r="I4" s="50"/>
      <c r="J4" s="50"/>
      <c r="K4" s="85"/>
      <c r="L4" s="50"/>
      <c r="M4" s="50"/>
      <c r="N4" s="50"/>
      <c r="O4" s="50"/>
      <c r="P4" s="50"/>
      <c r="Q4" s="50"/>
      <c r="R4" s="50"/>
      <c r="S4" s="50"/>
      <c r="T4" s="50"/>
      <c r="U4" s="50"/>
    </row>
    <row r="5" spans="1:29" s="31" customFormat="1" ht="26.25" x14ac:dyDescent="0.4">
      <c r="A5" s="50"/>
      <c r="B5" s="50"/>
      <c r="C5" s="50"/>
      <c r="D5" s="50"/>
      <c r="E5" s="50"/>
      <c r="F5" s="50"/>
      <c r="G5" s="50"/>
      <c r="H5" s="50"/>
      <c r="I5" s="50"/>
      <c r="J5" s="50"/>
      <c r="K5" s="85"/>
      <c r="L5" s="50"/>
      <c r="M5" s="50"/>
      <c r="N5" s="50"/>
      <c r="O5" s="50"/>
      <c r="P5" s="50"/>
      <c r="Q5" s="11"/>
      <c r="R5" s="81" t="s">
        <v>1</v>
      </c>
      <c r="S5" s="80" t="s">
        <v>2</v>
      </c>
      <c r="T5" s="80" t="s">
        <v>3</v>
      </c>
      <c r="U5" s="80" t="s">
        <v>4</v>
      </c>
      <c r="V5" s="80" t="s">
        <v>29</v>
      </c>
      <c r="W5" s="1" t="s">
        <v>8</v>
      </c>
      <c r="X5" s="1" t="s">
        <v>9</v>
      </c>
      <c r="Y5" s="1" t="s">
        <v>10</v>
      </c>
      <c r="Z5" s="1" t="s">
        <v>11</v>
      </c>
      <c r="AA5" s="1" t="s">
        <v>12</v>
      </c>
      <c r="AB5" s="1" t="s">
        <v>61</v>
      </c>
      <c r="AC5" s="50"/>
    </row>
    <row r="6" spans="1:29" s="31" customFormat="1" ht="13.5" thickBot="1" x14ac:dyDescent="0.45">
      <c r="A6" s="50"/>
      <c r="B6" s="50"/>
      <c r="C6" s="50"/>
      <c r="D6" s="50"/>
      <c r="E6" s="50"/>
      <c r="F6" s="50"/>
      <c r="G6" s="50"/>
      <c r="H6" s="50"/>
      <c r="I6" s="50"/>
      <c r="J6" s="50"/>
      <c r="K6" s="85"/>
      <c r="L6" s="50"/>
      <c r="M6" s="50"/>
      <c r="N6" s="50"/>
      <c r="O6" s="50"/>
      <c r="P6" s="50"/>
      <c r="Q6" s="10" t="s">
        <v>39</v>
      </c>
      <c r="R6" s="86" t="e">
        <f>#REF!</f>
        <v>#REF!</v>
      </c>
      <c r="S6" s="86" t="e">
        <f>#REF!</f>
        <v>#REF!</v>
      </c>
      <c r="T6" s="86" t="e">
        <f>#REF!</f>
        <v>#REF!</v>
      </c>
      <c r="U6" s="86" t="e">
        <f>#REF!</f>
        <v>#REF!</v>
      </c>
      <c r="V6" s="86" t="e">
        <f>#REF!</f>
        <v>#REF!</v>
      </c>
      <c r="W6" s="86" t="e">
        <f>#REF!</f>
        <v>#REF!</v>
      </c>
      <c r="X6" s="86" t="e">
        <f>#REF!</f>
        <v>#REF!</v>
      </c>
      <c r="Y6" s="86" t="e">
        <f>#REF!</f>
        <v>#REF!</v>
      </c>
      <c r="Z6" s="86" t="e">
        <f>#REF!</f>
        <v>#REF!</v>
      </c>
      <c r="AA6" s="86" t="e">
        <f>#REF!</f>
        <v>#REF!</v>
      </c>
      <c r="AB6" s="86" t="e">
        <f>#REF!</f>
        <v>#REF!</v>
      </c>
      <c r="AC6" s="50"/>
    </row>
    <row r="7" spans="1:29" s="31" customFormat="1" ht="15.75" customHeight="1" thickTop="1" x14ac:dyDescent="0.4">
      <c r="A7" s="564" t="s">
        <v>23</v>
      </c>
      <c r="B7" s="565"/>
      <c r="C7" s="565"/>
      <c r="D7" s="565"/>
      <c r="E7" s="565"/>
      <c r="F7" s="565"/>
      <c r="G7" s="566"/>
      <c r="H7" s="50"/>
      <c r="I7" s="50"/>
      <c r="J7" s="50"/>
      <c r="K7" s="85"/>
      <c r="L7" s="50"/>
      <c r="M7" s="50"/>
      <c r="N7" s="50"/>
      <c r="O7" s="50"/>
      <c r="P7" s="50"/>
      <c r="Q7" s="10"/>
      <c r="R7" s="26" t="e">
        <f>(R6-R10)/R10</f>
        <v>#REF!</v>
      </c>
      <c r="S7" s="26" t="e">
        <f t="shared" ref="S7:AB7" si="0">(S6-R6)/R6</f>
        <v>#REF!</v>
      </c>
      <c r="T7" s="26" t="e">
        <f t="shared" si="0"/>
        <v>#REF!</v>
      </c>
      <c r="U7" s="26" t="e">
        <f t="shared" si="0"/>
        <v>#REF!</v>
      </c>
      <c r="V7" s="26" t="e">
        <f t="shared" si="0"/>
        <v>#REF!</v>
      </c>
      <c r="W7" s="26" t="e">
        <f t="shared" si="0"/>
        <v>#REF!</v>
      </c>
      <c r="X7" s="26" t="e">
        <f t="shared" si="0"/>
        <v>#REF!</v>
      </c>
      <c r="Y7" s="26" t="e">
        <f t="shared" si="0"/>
        <v>#REF!</v>
      </c>
      <c r="Z7" s="26" t="e">
        <f t="shared" si="0"/>
        <v>#REF!</v>
      </c>
      <c r="AA7" s="26" t="e">
        <f t="shared" si="0"/>
        <v>#REF!</v>
      </c>
      <c r="AB7" s="26" t="e">
        <f t="shared" si="0"/>
        <v>#REF!</v>
      </c>
      <c r="AC7" s="50"/>
    </row>
    <row r="8" spans="1:29" s="31" customFormat="1" ht="13.15" x14ac:dyDescent="0.4">
      <c r="A8" s="14"/>
      <c r="B8" s="15" t="s">
        <v>0</v>
      </c>
      <c r="C8" s="15" t="s">
        <v>1</v>
      </c>
      <c r="D8" s="15" t="s">
        <v>2</v>
      </c>
      <c r="E8" s="15" t="s">
        <v>3</v>
      </c>
      <c r="F8" s="16">
        <v>2013</v>
      </c>
      <c r="G8" s="16">
        <v>2014</v>
      </c>
      <c r="H8" s="50"/>
      <c r="I8" s="50"/>
      <c r="J8" s="50"/>
      <c r="K8" s="85"/>
      <c r="L8" s="50"/>
      <c r="M8" s="50"/>
      <c r="N8" s="50"/>
      <c r="O8" s="50"/>
      <c r="P8" s="50"/>
      <c r="Q8" s="50"/>
      <c r="R8" s="50"/>
      <c r="S8" s="50"/>
      <c r="T8" s="50"/>
      <c r="U8" s="50"/>
      <c r="V8" s="50"/>
      <c r="W8" s="50"/>
      <c r="X8" s="50"/>
      <c r="Y8" s="50"/>
      <c r="Z8" s="50"/>
      <c r="AA8" s="50"/>
      <c r="AB8" s="50"/>
      <c r="AC8" s="50"/>
    </row>
    <row r="9" spans="1:29" s="31" customFormat="1" ht="12.75" customHeight="1" x14ac:dyDescent="0.4">
      <c r="A9" s="17" t="s">
        <v>13</v>
      </c>
      <c r="B9" s="18" t="e">
        <f>#REF!</f>
        <v>#REF!</v>
      </c>
      <c r="C9" s="18" t="e">
        <f>#REF!</f>
        <v>#REF!</v>
      </c>
      <c r="D9" s="18" t="e">
        <f>#REF!</f>
        <v>#REF!</v>
      </c>
      <c r="E9" s="18" t="e">
        <f>#REF!</f>
        <v>#REF!</v>
      </c>
      <c r="F9" s="19" t="e">
        <f>#REF!</f>
        <v>#REF!</v>
      </c>
      <c r="G9" s="19" t="e">
        <f>#REF!</f>
        <v>#REF!</v>
      </c>
      <c r="H9" s="50"/>
      <c r="I9" s="50"/>
      <c r="J9" s="50"/>
      <c r="K9" s="85"/>
      <c r="L9" s="50"/>
      <c r="M9" s="50"/>
      <c r="N9" s="50"/>
      <c r="O9" s="50"/>
      <c r="P9" s="50"/>
      <c r="Q9" s="9"/>
      <c r="R9" s="91" t="s">
        <v>0</v>
      </c>
      <c r="S9" s="50"/>
      <c r="T9" s="50"/>
      <c r="U9" s="50"/>
      <c r="V9" s="50"/>
      <c r="W9" s="50"/>
      <c r="X9" s="50"/>
      <c r="Y9" s="50"/>
      <c r="Z9" s="50"/>
    </row>
    <row r="10" spans="1:29" s="31" customFormat="1" ht="13.15" x14ac:dyDescent="0.4">
      <c r="A10" s="18" t="s">
        <v>14</v>
      </c>
      <c r="B10" s="18" t="e">
        <f>#REF!</f>
        <v>#REF!</v>
      </c>
      <c r="C10" s="18" t="e">
        <f>#REF!</f>
        <v>#REF!</v>
      </c>
      <c r="D10" s="18" t="e">
        <f>#REF!</f>
        <v>#REF!</v>
      </c>
      <c r="E10" s="18" t="e">
        <f>#REF!</f>
        <v>#REF!</v>
      </c>
      <c r="F10" s="19" t="e">
        <f>#REF!</f>
        <v>#REF!</v>
      </c>
      <c r="G10" s="19" t="e">
        <f>#REF!</f>
        <v>#REF!</v>
      </c>
      <c r="H10" s="50"/>
      <c r="I10" s="50"/>
      <c r="J10" s="50"/>
      <c r="K10" s="85"/>
      <c r="L10" s="50"/>
      <c r="M10" s="50"/>
      <c r="N10" s="50"/>
      <c r="O10" s="50"/>
      <c r="P10" s="50"/>
      <c r="Q10" s="94" t="s">
        <v>6</v>
      </c>
      <c r="R10" s="78" t="e">
        <f>#REF!</f>
        <v>#REF!</v>
      </c>
      <c r="S10" s="50"/>
      <c r="T10" s="50"/>
      <c r="U10" s="50"/>
      <c r="V10" s="50"/>
      <c r="W10" s="50"/>
      <c r="X10" s="50"/>
      <c r="Y10" s="50"/>
      <c r="Z10" s="50"/>
    </row>
    <row r="11" spans="1:29" s="31" customFormat="1" ht="13.15" x14ac:dyDescent="0.4">
      <c r="A11" s="17" t="s">
        <v>15</v>
      </c>
      <c r="B11" s="18" t="e">
        <f>#REF!</f>
        <v>#REF!</v>
      </c>
      <c r="C11" s="18" t="e">
        <f>#REF!</f>
        <v>#REF!</v>
      </c>
      <c r="D11" s="18" t="e">
        <f>#REF!</f>
        <v>#REF!</v>
      </c>
      <c r="E11" s="18" t="e">
        <f>#REF!</f>
        <v>#REF!</v>
      </c>
      <c r="F11" s="19" t="e">
        <f>#REF!</f>
        <v>#REF!</v>
      </c>
      <c r="G11" s="19" t="e">
        <f>#REF!</f>
        <v>#REF!</v>
      </c>
      <c r="H11" s="50"/>
      <c r="I11" s="50"/>
      <c r="J11" s="50"/>
      <c r="K11" s="85"/>
      <c r="L11" s="50"/>
      <c r="M11" s="50"/>
      <c r="N11" s="50"/>
      <c r="O11" s="50"/>
      <c r="P11" s="50"/>
      <c r="Q11" s="50"/>
      <c r="R11" s="50"/>
      <c r="S11" s="50"/>
      <c r="T11" s="50"/>
      <c r="U11" s="50"/>
      <c r="V11" s="50"/>
      <c r="W11" s="50"/>
      <c r="X11" s="50"/>
      <c r="Y11" s="50"/>
      <c r="Z11" s="50"/>
    </row>
    <row r="12" spans="1:29" s="31" customFormat="1" ht="13.15" x14ac:dyDescent="0.4">
      <c r="A12" s="17" t="s">
        <v>16</v>
      </c>
      <c r="B12" s="18" t="e">
        <f>#REF!</f>
        <v>#REF!</v>
      </c>
      <c r="C12" s="18" t="e">
        <f>#REF!</f>
        <v>#REF!</v>
      </c>
      <c r="D12" s="18" t="e">
        <f>#REF!</f>
        <v>#REF!</v>
      </c>
      <c r="E12" s="18" t="e">
        <f>#REF!</f>
        <v>#REF!</v>
      </c>
      <c r="F12" s="19" t="e">
        <f>#REF!</f>
        <v>#REF!</v>
      </c>
      <c r="G12" s="19" t="e">
        <f>#REF!</f>
        <v>#REF!</v>
      </c>
      <c r="H12" s="50"/>
      <c r="I12" s="50"/>
      <c r="J12" s="50"/>
      <c r="K12" s="85"/>
      <c r="L12" s="50"/>
      <c r="M12" s="50"/>
      <c r="N12" s="50"/>
      <c r="O12" s="50"/>
      <c r="P12" s="50"/>
      <c r="Q12" s="50"/>
      <c r="R12" s="50"/>
      <c r="S12" s="50"/>
      <c r="T12" s="50"/>
      <c r="U12" s="50"/>
      <c r="V12" s="50"/>
      <c r="W12" s="50"/>
      <c r="X12" s="50"/>
      <c r="Y12" s="50"/>
      <c r="Z12" s="50"/>
    </row>
    <row r="13" spans="1:29" s="31" customFormat="1" ht="13.15" x14ac:dyDescent="0.4">
      <c r="A13" s="17" t="s">
        <v>17</v>
      </c>
      <c r="B13" s="18" t="e">
        <f>#REF!</f>
        <v>#REF!</v>
      </c>
      <c r="C13" s="18" t="e">
        <f>#REF!</f>
        <v>#REF!</v>
      </c>
      <c r="D13" s="18" t="e">
        <f>#REF!</f>
        <v>#REF!</v>
      </c>
      <c r="E13" s="18" t="e">
        <f>#REF!</f>
        <v>#REF!</v>
      </c>
      <c r="F13" s="19" t="e">
        <f>#REF!</f>
        <v>#REF!</v>
      </c>
      <c r="G13" s="19" t="e">
        <f>#REF!</f>
        <v>#REF!</v>
      </c>
      <c r="H13" s="50"/>
      <c r="I13" s="50"/>
      <c r="J13" s="50"/>
      <c r="K13" s="85"/>
      <c r="L13" s="50"/>
      <c r="M13" s="50"/>
      <c r="N13" s="50"/>
      <c r="O13" s="50"/>
      <c r="P13" s="50"/>
      <c r="Q13" s="50"/>
      <c r="R13" s="50"/>
      <c r="S13" s="50"/>
      <c r="T13" s="50"/>
      <c r="U13" s="50"/>
      <c r="V13" s="50"/>
      <c r="W13" s="50"/>
      <c r="X13" s="50"/>
      <c r="Y13" s="50"/>
      <c r="Z13" s="50"/>
    </row>
    <row r="14" spans="1:29" s="31" customFormat="1" ht="13.15" x14ac:dyDescent="0.4">
      <c r="A14" s="17" t="s">
        <v>18</v>
      </c>
      <c r="B14" s="18" t="e">
        <f>#REF!</f>
        <v>#REF!</v>
      </c>
      <c r="C14" s="18" t="e">
        <f>#REF!</f>
        <v>#REF!</v>
      </c>
      <c r="D14" s="18" t="e">
        <f>#REF!</f>
        <v>#REF!</v>
      </c>
      <c r="E14" s="18" t="e">
        <f>#REF!</f>
        <v>#REF!</v>
      </c>
      <c r="F14" s="19" t="e">
        <f>#REF!</f>
        <v>#REF!</v>
      </c>
      <c r="G14" s="19" t="e">
        <f>#REF!</f>
        <v>#REF!</v>
      </c>
      <c r="H14" s="50"/>
      <c r="I14" s="50"/>
      <c r="J14" s="50"/>
      <c r="K14" s="50"/>
      <c r="L14" s="50"/>
      <c r="M14" s="50"/>
      <c r="N14" s="50"/>
      <c r="O14" s="50"/>
      <c r="P14" s="50"/>
      <c r="Q14" s="50"/>
      <c r="R14" s="50"/>
      <c r="S14" s="50"/>
      <c r="T14" s="50"/>
      <c r="U14" s="50"/>
    </row>
    <row r="15" spans="1:29" s="31" customFormat="1" ht="13.15" x14ac:dyDescent="0.4">
      <c r="A15" s="17" t="s">
        <v>24</v>
      </c>
      <c r="B15" s="18" t="e">
        <f>#REF!</f>
        <v>#REF!</v>
      </c>
      <c r="C15" s="18" t="e">
        <f>#REF!</f>
        <v>#REF!</v>
      </c>
      <c r="D15" s="18" t="e">
        <f>#REF!</f>
        <v>#REF!</v>
      </c>
      <c r="E15" s="18" t="e">
        <f>#REF!</f>
        <v>#REF!</v>
      </c>
      <c r="F15" s="19" t="e">
        <f>#REF!</f>
        <v>#REF!</v>
      </c>
      <c r="G15" s="19" t="e">
        <f>#REF!</f>
        <v>#REF!</v>
      </c>
      <c r="H15" s="50"/>
      <c r="I15" s="50"/>
      <c r="J15" s="50"/>
      <c r="K15" s="50"/>
      <c r="L15" s="50"/>
      <c r="M15" s="50"/>
      <c r="N15" s="50"/>
      <c r="O15" s="50"/>
      <c r="P15" s="50"/>
      <c r="Q15" s="50"/>
      <c r="R15" s="50"/>
      <c r="S15" s="50"/>
      <c r="T15" s="50"/>
      <c r="U15" s="50"/>
    </row>
    <row r="16" spans="1:29" s="31" customFormat="1" ht="13.15" x14ac:dyDescent="0.4">
      <c r="A16" s="17" t="s">
        <v>7</v>
      </c>
      <c r="B16" s="18" t="e">
        <f>#REF!</f>
        <v>#REF!</v>
      </c>
      <c r="C16" s="18" t="e">
        <f>#REF!</f>
        <v>#REF!</v>
      </c>
      <c r="D16" s="18" t="e">
        <f>#REF!</f>
        <v>#REF!</v>
      </c>
      <c r="E16" s="18" t="e">
        <f>#REF!</f>
        <v>#REF!</v>
      </c>
      <c r="F16" s="19" t="e">
        <f>#REF!</f>
        <v>#REF!</v>
      </c>
      <c r="G16" s="19" t="e">
        <f>#REF!</f>
        <v>#REF!</v>
      </c>
      <c r="H16" s="50"/>
      <c r="I16" s="50"/>
      <c r="J16" s="50"/>
      <c r="K16" s="50"/>
      <c r="L16" s="50"/>
      <c r="M16" s="50"/>
      <c r="N16" s="50"/>
      <c r="O16" s="50"/>
      <c r="P16" s="50"/>
      <c r="Q16" s="50"/>
      <c r="R16" s="50"/>
      <c r="S16" s="50"/>
      <c r="T16" s="50"/>
      <c r="U16" s="50"/>
    </row>
    <row r="17" spans="1:21" s="31" customFormat="1" ht="13.15" x14ac:dyDescent="0.4">
      <c r="A17" s="17" t="s">
        <v>19</v>
      </c>
      <c r="B17" s="18" t="e">
        <f>#REF!</f>
        <v>#REF!</v>
      </c>
      <c r="C17" s="18" t="e">
        <f>#REF!</f>
        <v>#REF!</v>
      </c>
      <c r="D17" s="18" t="e">
        <f>#REF!</f>
        <v>#REF!</v>
      </c>
      <c r="E17" s="18" t="e">
        <f>#REF!</f>
        <v>#REF!</v>
      </c>
      <c r="F17" s="19" t="e">
        <f>#REF!</f>
        <v>#REF!</v>
      </c>
      <c r="G17" s="19" t="e">
        <f>#REF!</f>
        <v>#REF!</v>
      </c>
      <c r="H17" s="50"/>
      <c r="I17" s="50"/>
      <c r="J17" s="50"/>
      <c r="K17" s="50"/>
      <c r="L17" s="50"/>
      <c r="M17" s="50"/>
      <c r="N17" s="50"/>
      <c r="O17" s="50"/>
      <c r="P17" s="50"/>
      <c r="Q17" s="50"/>
      <c r="R17" s="50"/>
      <c r="S17" s="50"/>
      <c r="T17" s="50"/>
      <c r="U17" s="50"/>
    </row>
    <row r="18" spans="1:21" s="31" customFormat="1" ht="13.15" x14ac:dyDescent="0.4">
      <c r="A18" s="20" t="s">
        <v>6</v>
      </c>
      <c r="B18" s="21" t="e">
        <f t="shared" ref="B18:G18" si="1">SUM(B9:B17)</f>
        <v>#REF!</v>
      </c>
      <c r="C18" s="21" t="e">
        <f t="shared" si="1"/>
        <v>#REF!</v>
      </c>
      <c r="D18" s="21" t="e">
        <f t="shared" si="1"/>
        <v>#REF!</v>
      </c>
      <c r="E18" s="21" t="e">
        <f t="shared" si="1"/>
        <v>#REF!</v>
      </c>
      <c r="F18" s="21" t="e">
        <f t="shared" si="1"/>
        <v>#REF!</v>
      </c>
      <c r="G18" s="21" t="e">
        <f t="shared" si="1"/>
        <v>#REF!</v>
      </c>
      <c r="H18" s="50"/>
      <c r="I18" s="50"/>
      <c r="J18" s="50"/>
      <c r="K18" s="50"/>
      <c r="L18" s="50"/>
      <c r="M18" s="50"/>
      <c r="N18" s="50"/>
      <c r="O18" s="50"/>
      <c r="P18" s="50"/>
      <c r="Q18" s="50"/>
      <c r="R18" s="50"/>
      <c r="S18" s="50"/>
      <c r="T18" s="50"/>
      <c r="U18" s="50"/>
    </row>
    <row r="19" spans="1:21" s="31" customFormat="1" ht="13.15" x14ac:dyDescent="0.4">
      <c r="H19" s="50"/>
      <c r="I19" s="50"/>
      <c r="J19" s="50"/>
      <c r="K19" s="50"/>
      <c r="L19" s="50"/>
      <c r="M19" s="50"/>
      <c r="N19" s="50"/>
      <c r="O19" s="50"/>
      <c r="P19" s="50"/>
      <c r="Q19" s="50"/>
      <c r="R19" s="50"/>
      <c r="S19" s="50"/>
      <c r="T19" s="50"/>
      <c r="U19" s="50"/>
    </row>
    <row r="20" spans="1:21" s="31" customFormat="1" ht="13.15" x14ac:dyDescent="0.4">
      <c r="A20" s="2"/>
      <c r="B20" s="22"/>
      <c r="C20" s="22"/>
      <c r="D20" s="22"/>
      <c r="E20" s="22"/>
      <c r="F20" s="22"/>
      <c r="G20" s="22"/>
      <c r="H20" s="50"/>
      <c r="I20" s="50"/>
    </row>
    <row r="21" spans="1:21" s="31" customFormat="1" ht="13.15" x14ac:dyDescent="0.4">
      <c r="A21" s="105" t="s">
        <v>20</v>
      </c>
      <c r="B21" s="2"/>
      <c r="C21" s="24"/>
      <c r="D21" s="25"/>
      <c r="E21" s="26"/>
      <c r="F21" s="26"/>
      <c r="G21" s="26"/>
      <c r="H21" s="50"/>
      <c r="I21" s="50"/>
    </row>
    <row r="22" spans="1:21" x14ac:dyDescent="0.45">
      <c r="A22" s="14"/>
      <c r="B22" s="15" t="s">
        <v>0</v>
      </c>
      <c r="C22" s="15" t="s">
        <v>1</v>
      </c>
      <c r="D22" s="15" t="s">
        <v>2</v>
      </c>
      <c r="E22" s="15" t="s">
        <v>3</v>
      </c>
      <c r="F22" s="16">
        <v>2013</v>
      </c>
      <c r="G22" s="16">
        <v>2014</v>
      </c>
      <c r="H22" s="50"/>
      <c r="I22" s="50"/>
      <c r="R22" s="127"/>
    </row>
    <row r="23" spans="1:21" x14ac:dyDescent="0.45">
      <c r="A23" s="17" t="s">
        <v>13</v>
      </c>
      <c r="B23" s="27" t="e">
        <f t="shared" ref="B23:G31" si="2">(B9/B$18)</f>
        <v>#REF!</v>
      </c>
      <c r="C23" s="27" t="e">
        <f t="shared" si="2"/>
        <v>#REF!</v>
      </c>
      <c r="D23" s="27" t="e">
        <f t="shared" si="2"/>
        <v>#REF!</v>
      </c>
      <c r="E23" s="27" t="e">
        <f t="shared" si="2"/>
        <v>#REF!</v>
      </c>
      <c r="F23" s="27" t="e">
        <f t="shared" si="2"/>
        <v>#REF!</v>
      </c>
      <c r="G23" s="27" t="e">
        <f t="shared" si="2"/>
        <v>#REF!</v>
      </c>
      <c r="H23" s="50"/>
      <c r="I23" s="50"/>
    </row>
    <row r="24" spans="1:21" s="31" customFormat="1" ht="13.15" x14ac:dyDescent="0.4">
      <c r="A24" s="18" t="s">
        <v>14</v>
      </c>
      <c r="B24" s="27" t="e">
        <f t="shared" si="2"/>
        <v>#REF!</v>
      </c>
      <c r="C24" s="27" t="e">
        <f t="shared" si="2"/>
        <v>#REF!</v>
      </c>
      <c r="D24" s="27" t="e">
        <f t="shared" si="2"/>
        <v>#REF!</v>
      </c>
      <c r="E24" s="27" t="e">
        <f t="shared" si="2"/>
        <v>#REF!</v>
      </c>
      <c r="F24" s="27" t="e">
        <f t="shared" si="2"/>
        <v>#REF!</v>
      </c>
      <c r="G24" s="27" t="e">
        <f t="shared" si="2"/>
        <v>#REF!</v>
      </c>
      <c r="H24" s="50"/>
      <c r="I24" s="50"/>
    </row>
    <row r="25" spans="1:21" s="31" customFormat="1" ht="13.15" x14ac:dyDescent="0.4">
      <c r="A25" s="17" t="s">
        <v>15</v>
      </c>
      <c r="B25" s="27" t="e">
        <f t="shared" si="2"/>
        <v>#REF!</v>
      </c>
      <c r="C25" s="27" t="e">
        <f t="shared" si="2"/>
        <v>#REF!</v>
      </c>
      <c r="D25" s="27" t="e">
        <f t="shared" si="2"/>
        <v>#REF!</v>
      </c>
      <c r="E25" s="27" t="e">
        <f t="shared" si="2"/>
        <v>#REF!</v>
      </c>
      <c r="F25" s="27" t="e">
        <f t="shared" si="2"/>
        <v>#REF!</v>
      </c>
      <c r="G25" s="27" t="e">
        <f t="shared" si="2"/>
        <v>#REF!</v>
      </c>
      <c r="H25" s="50"/>
      <c r="I25" s="50"/>
    </row>
    <row r="26" spans="1:21" s="31" customFormat="1" ht="13.15" x14ac:dyDescent="0.4">
      <c r="A26" s="17" t="s">
        <v>16</v>
      </c>
      <c r="B26" s="27" t="e">
        <f t="shared" si="2"/>
        <v>#REF!</v>
      </c>
      <c r="C26" s="27" t="e">
        <f t="shared" si="2"/>
        <v>#REF!</v>
      </c>
      <c r="D26" s="27" t="e">
        <f t="shared" si="2"/>
        <v>#REF!</v>
      </c>
      <c r="E26" s="27" t="e">
        <f t="shared" si="2"/>
        <v>#REF!</v>
      </c>
      <c r="F26" s="27" t="e">
        <f t="shared" si="2"/>
        <v>#REF!</v>
      </c>
      <c r="G26" s="27" t="e">
        <f t="shared" si="2"/>
        <v>#REF!</v>
      </c>
      <c r="H26" s="50"/>
      <c r="I26" s="50"/>
    </row>
    <row r="27" spans="1:21" s="31" customFormat="1" ht="13.15" x14ac:dyDescent="0.4">
      <c r="A27" s="17" t="s">
        <v>17</v>
      </c>
      <c r="B27" s="27" t="e">
        <f t="shared" si="2"/>
        <v>#REF!</v>
      </c>
      <c r="C27" s="27" t="e">
        <f t="shared" si="2"/>
        <v>#REF!</v>
      </c>
      <c r="D27" s="27" t="e">
        <f t="shared" si="2"/>
        <v>#REF!</v>
      </c>
      <c r="E27" s="27" t="e">
        <f t="shared" si="2"/>
        <v>#REF!</v>
      </c>
      <c r="F27" s="27" t="e">
        <f t="shared" si="2"/>
        <v>#REF!</v>
      </c>
      <c r="G27" s="27" t="e">
        <f t="shared" si="2"/>
        <v>#REF!</v>
      </c>
      <c r="H27" s="50"/>
      <c r="I27" s="50"/>
    </row>
    <row r="28" spans="1:21" s="31" customFormat="1" ht="13.15" x14ac:dyDescent="0.4">
      <c r="A28" s="17" t="s">
        <v>18</v>
      </c>
      <c r="B28" s="27" t="e">
        <f t="shared" si="2"/>
        <v>#REF!</v>
      </c>
      <c r="C28" s="27" t="e">
        <f t="shared" si="2"/>
        <v>#REF!</v>
      </c>
      <c r="D28" s="27" t="e">
        <f t="shared" si="2"/>
        <v>#REF!</v>
      </c>
      <c r="E28" s="27" t="e">
        <f t="shared" si="2"/>
        <v>#REF!</v>
      </c>
      <c r="F28" s="27" t="e">
        <f t="shared" si="2"/>
        <v>#REF!</v>
      </c>
      <c r="G28" s="27" t="e">
        <f t="shared" si="2"/>
        <v>#REF!</v>
      </c>
      <c r="H28" s="50"/>
      <c r="I28" s="50"/>
    </row>
    <row r="29" spans="1:21" s="31" customFormat="1" ht="13.15" x14ac:dyDescent="0.4">
      <c r="A29" s="17" t="s">
        <v>24</v>
      </c>
      <c r="B29" s="27" t="e">
        <f t="shared" si="2"/>
        <v>#REF!</v>
      </c>
      <c r="C29" s="27" t="e">
        <f t="shared" si="2"/>
        <v>#REF!</v>
      </c>
      <c r="D29" s="27" t="e">
        <f t="shared" si="2"/>
        <v>#REF!</v>
      </c>
      <c r="E29" s="27" t="e">
        <f t="shared" si="2"/>
        <v>#REF!</v>
      </c>
      <c r="F29" s="27" t="e">
        <f t="shared" si="2"/>
        <v>#REF!</v>
      </c>
      <c r="G29" s="27" t="e">
        <f t="shared" si="2"/>
        <v>#REF!</v>
      </c>
      <c r="H29" s="50"/>
      <c r="I29" s="50"/>
    </row>
    <row r="30" spans="1:21" s="31" customFormat="1" ht="13.15" x14ac:dyDescent="0.4">
      <c r="A30" s="17" t="s">
        <v>7</v>
      </c>
      <c r="B30" s="27" t="e">
        <f t="shared" si="2"/>
        <v>#REF!</v>
      </c>
      <c r="C30" s="27" t="e">
        <f t="shared" si="2"/>
        <v>#REF!</v>
      </c>
      <c r="D30" s="27" t="e">
        <f t="shared" si="2"/>
        <v>#REF!</v>
      </c>
      <c r="E30" s="27" t="e">
        <f t="shared" si="2"/>
        <v>#REF!</v>
      </c>
      <c r="F30" s="27" t="e">
        <f t="shared" si="2"/>
        <v>#REF!</v>
      </c>
      <c r="G30" s="27" t="e">
        <f t="shared" si="2"/>
        <v>#REF!</v>
      </c>
      <c r="H30" s="50"/>
      <c r="I30" s="89"/>
      <c r="J30" s="104"/>
      <c r="K30" s="104"/>
      <c r="L30" s="104"/>
      <c r="M30" s="104"/>
      <c r="N30" s="104"/>
      <c r="O30" s="104"/>
      <c r="P30" s="104"/>
      <c r="Q30" s="104"/>
      <c r="R30" s="104"/>
      <c r="S30" s="104"/>
      <c r="T30" s="104"/>
      <c r="U30" s="104"/>
    </row>
    <row r="31" spans="1:21" s="31" customFormat="1" ht="15" customHeight="1" x14ac:dyDescent="0.4">
      <c r="A31" s="17" t="s">
        <v>19</v>
      </c>
      <c r="B31" s="27" t="e">
        <f t="shared" si="2"/>
        <v>#REF!</v>
      </c>
      <c r="C31" s="27" t="e">
        <f t="shared" si="2"/>
        <v>#REF!</v>
      </c>
      <c r="D31" s="27" t="e">
        <f t="shared" si="2"/>
        <v>#REF!</v>
      </c>
      <c r="E31" s="27" t="e">
        <f t="shared" si="2"/>
        <v>#REF!</v>
      </c>
      <c r="F31" s="27" t="e">
        <f t="shared" si="2"/>
        <v>#REF!</v>
      </c>
      <c r="G31" s="27" t="e">
        <f t="shared" si="2"/>
        <v>#REF!</v>
      </c>
      <c r="I31" s="34"/>
      <c r="J31" s="35"/>
      <c r="K31" s="35"/>
      <c r="L31" s="35"/>
      <c r="M31" s="35"/>
      <c r="N31" s="35"/>
      <c r="O31" s="35"/>
      <c r="P31" s="35"/>
      <c r="Q31" s="35"/>
      <c r="R31" s="35"/>
      <c r="S31" s="35"/>
      <c r="T31" s="35"/>
      <c r="U31" s="35"/>
    </row>
    <row r="32" spans="1:21" s="31" customFormat="1" ht="15" customHeight="1" x14ac:dyDescent="0.4">
      <c r="A32" s="28" t="s">
        <v>6</v>
      </c>
      <c r="B32" s="29" t="e">
        <f t="shared" ref="B32:G32" si="3">SUM(B23:B31)</f>
        <v>#REF!</v>
      </c>
      <c r="C32" s="29" t="e">
        <f t="shared" si="3"/>
        <v>#REF!</v>
      </c>
      <c r="D32" s="29" t="e">
        <f t="shared" si="3"/>
        <v>#REF!</v>
      </c>
      <c r="E32" s="29" t="e">
        <f t="shared" si="3"/>
        <v>#REF!</v>
      </c>
      <c r="F32" s="29" t="e">
        <f t="shared" si="3"/>
        <v>#REF!</v>
      </c>
      <c r="G32" s="29" t="e">
        <f t="shared" si="3"/>
        <v>#REF!</v>
      </c>
      <c r="I32" s="33"/>
      <c r="J32" s="33"/>
      <c r="K32" s="33"/>
      <c r="L32" s="33"/>
      <c r="M32" s="33"/>
      <c r="N32" s="33"/>
      <c r="O32" s="33"/>
      <c r="P32" s="33"/>
      <c r="Q32" s="33"/>
      <c r="R32" s="33"/>
      <c r="S32" s="33"/>
      <c r="T32" s="33"/>
      <c r="U32" s="33"/>
    </row>
    <row r="33" spans="9:21" s="50" customFormat="1" ht="15" customHeight="1" x14ac:dyDescent="0.4">
      <c r="I33" s="33"/>
      <c r="J33" s="33"/>
      <c r="K33" s="33"/>
      <c r="L33" s="33"/>
      <c r="M33" s="33"/>
      <c r="N33" s="33"/>
      <c r="O33" s="33"/>
      <c r="P33" s="33"/>
      <c r="Q33" s="33"/>
      <c r="R33" s="33"/>
      <c r="S33" s="33"/>
      <c r="T33" s="33"/>
      <c r="U33" s="33"/>
    </row>
    <row r="34" spans="9:21" s="50" customFormat="1" ht="15" customHeight="1" x14ac:dyDescent="0.4">
      <c r="I34" s="33"/>
      <c r="J34" s="33"/>
      <c r="K34" s="33"/>
      <c r="L34" s="33"/>
      <c r="M34" s="33"/>
      <c r="N34" s="33"/>
      <c r="O34" s="33"/>
      <c r="P34" s="33"/>
      <c r="Q34" s="33"/>
      <c r="R34" s="33"/>
      <c r="S34" s="33"/>
      <c r="T34" s="33"/>
      <c r="U34" s="33"/>
    </row>
    <row r="35" spans="9:21" s="50" customFormat="1" ht="15" customHeight="1" x14ac:dyDescent="0.4">
      <c r="I35" s="33"/>
      <c r="J35" s="33"/>
      <c r="K35" s="33"/>
      <c r="L35" s="33"/>
      <c r="M35" s="33"/>
      <c r="N35" s="33"/>
      <c r="O35" s="33"/>
      <c r="P35" s="33"/>
      <c r="Q35" s="33"/>
      <c r="R35" s="33"/>
      <c r="S35" s="33"/>
      <c r="T35" s="33"/>
      <c r="U35" s="33"/>
    </row>
    <row r="36" spans="9:21" s="50" customFormat="1" ht="15" customHeight="1" x14ac:dyDescent="0.4">
      <c r="I36" s="33"/>
      <c r="J36" s="33"/>
      <c r="K36" s="33"/>
      <c r="L36" s="33"/>
      <c r="M36" s="33"/>
      <c r="N36" s="33"/>
      <c r="O36" s="33"/>
      <c r="P36" s="33"/>
      <c r="Q36" s="33"/>
      <c r="R36" s="33"/>
      <c r="S36" s="33"/>
      <c r="T36" s="33"/>
      <c r="U36" s="33"/>
    </row>
    <row r="37" spans="9:21" s="50" customFormat="1" ht="15" customHeight="1" x14ac:dyDescent="0.4">
      <c r="I37" s="33"/>
      <c r="J37" s="33"/>
      <c r="K37" s="33"/>
      <c r="L37" s="33"/>
      <c r="M37" s="33"/>
      <c r="N37" s="33"/>
      <c r="O37" s="33"/>
      <c r="P37" s="33"/>
      <c r="Q37" s="33"/>
      <c r="R37" s="33"/>
      <c r="S37" s="33"/>
      <c r="T37" s="33"/>
      <c r="U37" s="33"/>
    </row>
    <row r="38" spans="9:21" s="50" customFormat="1" ht="15" customHeight="1" x14ac:dyDescent="0.4">
      <c r="I38" s="33"/>
      <c r="J38" s="33"/>
      <c r="K38" s="33"/>
      <c r="L38" s="33"/>
      <c r="M38" s="33"/>
      <c r="N38" s="33"/>
      <c r="O38" s="33"/>
      <c r="P38" s="33"/>
      <c r="Q38" s="33"/>
      <c r="R38" s="33"/>
      <c r="S38" s="33"/>
      <c r="T38" s="33"/>
      <c r="U38" s="33"/>
    </row>
    <row r="39" spans="9:21" s="50" customFormat="1" ht="15" customHeight="1" x14ac:dyDescent="0.4">
      <c r="I39" s="33"/>
      <c r="J39" s="33"/>
      <c r="K39" s="33"/>
      <c r="L39" s="33"/>
      <c r="M39" s="33"/>
      <c r="N39" s="33"/>
      <c r="O39" s="33"/>
      <c r="P39" s="33"/>
      <c r="Q39" s="33"/>
      <c r="R39" s="33"/>
      <c r="S39" s="33"/>
      <c r="T39" s="33"/>
      <c r="U39" s="33"/>
    </row>
    <row r="40" spans="9:21" s="50" customFormat="1" ht="15" customHeight="1" x14ac:dyDescent="0.4">
      <c r="I40" s="33"/>
      <c r="J40" s="33"/>
      <c r="K40" s="33"/>
      <c r="L40" s="33"/>
      <c r="M40" s="33"/>
      <c r="N40" s="33"/>
      <c r="O40" s="33"/>
      <c r="P40" s="33"/>
      <c r="Q40" s="33"/>
      <c r="R40" s="33"/>
      <c r="S40" s="33"/>
      <c r="T40" s="33"/>
      <c r="U40" s="33"/>
    </row>
    <row r="41" spans="9:21" s="50" customFormat="1" ht="15" customHeight="1" x14ac:dyDescent="0.4">
      <c r="I41" s="33"/>
      <c r="J41" s="33"/>
      <c r="K41" s="33"/>
      <c r="L41" s="33"/>
      <c r="M41" s="33"/>
      <c r="N41" s="33"/>
      <c r="O41" s="33"/>
      <c r="P41" s="33"/>
      <c r="Q41" s="33"/>
      <c r="R41" s="33"/>
      <c r="S41" s="33"/>
      <c r="T41" s="33"/>
      <c r="U41" s="33"/>
    </row>
    <row r="42" spans="9:21" s="50" customFormat="1" ht="15" customHeight="1" x14ac:dyDescent="0.4">
      <c r="I42" s="33"/>
      <c r="J42" s="33"/>
      <c r="K42" s="33"/>
      <c r="L42" s="33"/>
      <c r="M42" s="33"/>
      <c r="N42" s="33"/>
      <c r="O42" s="33"/>
      <c r="P42" s="33"/>
      <c r="Q42" s="33"/>
      <c r="R42" s="33"/>
      <c r="S42" s="33"/>
      <c r="T42" s="33"/>
      <c r="U42" s="33"/>
    </row>
    <row r="43" spans="9:21" s="50" customFormat="1" ht="15" customHeight="1" x14ac:dyDescent="0.4">
      <c r="I43" s="33"/>
      <c r="J43" s="33"/>
      <c r="K43" s="33"/>
      <c r="L43" s="33"/>
      <c r="M43" s="33"/>
      <c r="N43" s="33"/>
      <c r="O43" s="33"/>
      <c r="P43" s="33"/>
      <c r="Q43" s="33"/>
      <c r="R43" s="33"/>
      <c r="S43" s="33"/>
      <c r="T43" s="33"/>
      <c r="U43" s="33"/>
    </row>
    <row r="44" spans="9:21" s="50" customFormat="1" ht="15" customHeight="1" x14ac:dyDescent="0.4">
      <c r="I44" s="33"/>
      <c r="J44" s="33"/>
      <c r="K44" s="33"/>
      <c r="L44" s="33"/>
      <c r="M44" s="33"/>
      <c r="N44" s="33"/>
      <c r="O44" s="33"/>
      <c r="P44" s="33"/>
      <c r="Q44" s="33"/>
      <c r="R44" s="33"/>
      <c r="S44" s="33"/>
      <c r="T44" s="33"/>
      <c r="U44" s="33"/>
    </row>
    <row r="45" spans="9:21" s="50" customFormat="1" ht="15" customHeight="1" x14ac:dyDescent="0.4">
      <c r="I45" s="33"/>
      <c r="J45" s="33"/>
      <c r="K45" s="33"/>
      <c r="L45" s="33"/>
      <c r="M45" s="33"/>
      <c r="N45" s="33"/>
      <c r="O45" s="33"/>
      <c r="P45" s="33"/>
      <c r="Q45" s="33"/>
      <c r="R45" s="33"/>
      <c r="S45" s="33"/>
      <c r="T45" s="33"/>
      <c r="U45" s="33"/>
    </row>
    <row r="46" spans="9:21" s="50" customFormat="1" ht="15" customHeight="1" x14ac:dyDescent="0.4">
      <c r="I46" s="33"/>
      <c r="J46" s="33"/>
      <c r="K46" s="33"/>
      <c r="L46" s="33"/>
      <c r="M46" s="33"/>
      <c r="N46" s="33"/>
      <c r="O46" s="33"/>
      <c r="P46" s="33"/>
      <c r="Q46" s="33"/>
      <c r="R46" s="33"/>
      <c r="S46" s="33"/>
      <c r="T46" s="33"/>
      <c r="U46" s="33"/>
    </row>
    <row r="47" spans="9:21" s="50" customFormat="1" ht="15" customHeight="1" x14ac:dyDescent="0.4">
      <c r="I47" s="33"/>
      <c r="J47" s="33"/>
      <c r="K47" s="33"/>
      <c r="L47" s="33"/>
      <c r="M47" s="33"/>
      <c r="N47" s="33"/>
      <c r="O47" s="33"/>
      <c r="P47" s="33"/>
      <c r="Q47" s="33"/>
      <c r="R47" s="33"/>
      <c r="S47" s="33"/>
      <c r="T47" s="33"/>
      <c r="U47" s="33"/>
    </row>
    <row r="48" spans="9:21" s="50" customFormat="1" ht="15" customHeight="1" x14ac:dyDescent="0.4">
      <c r="I48" s="33"/>
      <c r="J48" s="33"/>
      <c r="K48" s="33"/>
      <c r="L48" s="33"/>
      <c r="M48" s="33"/>
      <c r="N48" s="33"/>
      <c r="O48" s="33"/>
      <c r="P48" s="33"/>
      <c r="Q48" s="33"/>
      <c r="R48" s="33"/>
      <c r="S48" s="33"/>
      <c r="T48" s="33"/>
      <c r="U48" s="33"/>
    </row>
    <row r="49" spans="1:21" s="50" customFormat="1" ht="15" customHeight="1" x14ac:dyDescent="0.4">
      <c r="I49" s="33"/>
      <c r="J49" s="33"/>
      <c r="K49" s="33"/>
      <c r="L49" s="33"/>
      <c r="M49" s="33"/>
      <c r="N49" s="33"/>
      <c r="O49" s="33"/>
      <c r="P49" s="33"/>
      <c r="Q49" s="33"/>
      <c r="R49" s="33"/>
      <c r="S49" s="33"/>
      <c r="T49" s="33"/>
      <c r="U49" s="33"/>
    </row>
    <row r="50" spans="1:21" s="50" customFormat="1" ht="15" customHeight="1" x14ac:dyDescent="0.4">
      <c r="I50" s="33"/>
      <c r="J50" s="33"/>
      <c r="K50" s="33"/>
      <c r="L50" s="33"/>
      <c r="M50" s="33"/>
      <c r="N50" s="33"/>
      <c r="O50" s="33"/>
      <c r="P50" s="33"/>
      <c r="Q50" s="33"/>
      <c r="R50" s="33"/>
      <c r="S50" s="33"/>
      <c r="T50" s="33"/>
      <c r="U50" s="33"/>
    </row>
    <row r="51" spans="1:21" s="50" customFormat="1" ht="15" customHeight="1" x14ac:dyDescent="0.4">
      <c r="I51" s="33"/>
      <c r="J51" s="33"/>
      <c r="K51" s="33"/>
      <c r="L51" s="33"/>
      <c r="M51" s="33"/>
      <c r="N51" s="33"/>
      <c r="O51" s="33"/>
      <c r="P51" s="33"/>
      <c r="Q51" s="33"/>
      <c r="R51" s="33"/>
      <c r="S51" s="33"/>
      <c r="T51" s="33"/>
      <c r="U51" s="33"/>
    </row>
    <row r="52" spans="1:21" s="50" customFormat="1" ht="15" customHeight="1" x14ac:dyDescent="0.4">
      <c r="I52" s="33"/>
      <c r="J52" s="33"/>
      <c r="K52" s="33"/>
      <c r="L52" s="33"/>
      <c r="M52" s="33"/>
      <c r="N52" s="33"/>
      <c r="O52" s="33"/>
      <c r="P52" s="33"/>
      <c r="Q52" s="33"/>
      <c r="R52" s="33"/>
      <c r="S52" s="33"/>
      <c r="T52" s="33"/>
      <c r="U52" s="33"/>
    </row>
    <row r="53" spans="1:21" s="50" customFormat="1" ht="15" customHeight="1" x14ac:dyDescent="0.4">
      <c r="I53" s="33"/>
      <c r="J53" s="33"/>
      <c r="K53" s="33"/>
      <c r="L53" s="33"/>
      <c r="M53" s="33"/>
      <c r="N53" s="33"/>
      <c r="O53" s="33"/>
      <c r="P53" s="33"/>
      <c r="Q53" s="33"/>
      <c r="R53" s="33"/>
      <c r="S53" s="33"/>
      <c r="T53" s="33"/>
      <c r="U53" s="33"/>
    </row>
    <row r="54" spans="1:21" s="50" customFormat="1" ht="15" customHeight="1" x14ac:dyDescent="0.4">
      <c r="I54" s="33"/>
      <c r="J54" s="33"/>
      <c r="K54" s="33"/>
      <c r="L54" s="33"/>
      <c r="M54" s="33"/>
      <c r="N54" s="33"/>
      <c r="O54" s="33"/>
      <c r="P54" s="33"/>
      <c r="Q54" s="33"/>
      <c r="R54" s="33"/>
      <c r="S54" s="33"/>
      <c r="T54" s="33"/>
      <c r="U54" s="33"/>
    </row>
    <row r="55" spans="1:21" s="50" customFormat="1" ht="15" customHeight="1" x14ac:dyDescent="0.4">
      <c r="I55" s="33"/>
      <c r="J55" s="33"/>
      <c r="K55" s="33"/>
      <c r="L55" s="33"/>
      <c r="M55" s="33"/>
      <c r="N55" s="33"/>
      <c r="O55" s="33"/>
      <c r="P55" s="33"/>
      <c r="Q55" s="33"/>
      <c r="R55" s="33"/>
      <c r="S55" s="33"/>
      <c r="T55" s="33"/>
      <c r="U55" s="33"/>
    </row>
    <row r="56" spans="1:21" s="50" customFormat="1" ht="15" customHeight="1" x14ac:dyDescent="0.4">
      <c r="I56" s="33"/>
      <c r="J56" s="33"/>
      <c r="K56" s="33"/>
      <c r="L56" s="33"/>
      <c r="M56" s="33"/>
      <c r="N56" s="33"/>
      <c r="O56" s="33"/>
      <c r="P56" s="33"/>
      <c r="Q56" s="33"/>
      <c r="R56" s="33"/>
      <c r="S56" s="33"/>
      <c r="T56" s="33"/>
      <c r="U56" s="33"/>
    </row>
    <row r="57" spans="1:21" s="50" customFormat="1" ht="15" customHeight="1" x14ac:dyDescent="0.4">
      <c r="I57" s="33"/>
      <c r="J57" s="33"/>
      <c r="K57" s="33"/>
      <c r="L57" s="33"/>
      <c r="M57" s="33"/>
      <c r="N57" s="33"/>
      <c r="O57" s="33"/>
      <c r="P57" s="33"/>
      <c r="Q57" s="33"/>
      <c r="R57" s="33"/>
      <c r="S57" s="33"/>
      <c r="T57" s="33"/>
      <c r="U57" s="33"/>
    </row>
    <row r="58" spans="1:21" s="50" customFormat="1" ht="15" customHeight="1" x14ac:dyDescent="0.4">
      <c r="I58" s="33"/>
      <c r="J58" s="33"/>
      <c r="K58" s="33"/>
      <c r="L58" s="33"/>
      <c r="M58" s="33"/>
      <c r="N58" s="33"/>
      <c r="O58" s="33"/>
      <c r="P58" s="33"/>
      <c r="Q58" s="33"/>
      <c r="R58" s="33"/>
      <c r="S58" s="33"/>
      <c r="T58" s="33"/>
      <c r="U58" s="33"/>
    </row>
    <row r="59" spans="1:21" s="50" customFormat="1" ht="15" customHeight="1" x14ac:dyDescent="0.4">
      <c r="I59" s="33"/>
      <c r="J59" s="33"/>
      <c r="K59" s="33"/>
      <c r="L59" s="33"/>
      <c r="M59" s="33"/>
      <c r="N59" s="33"/>
      <c r="O59" s="33"/>
      <c r="P59" s="33"/>
      <c r="Q59" s="33"/>
      <c r="R59" s="33"/>
      <c r="S59" s="33"/>
      <c r="T59" s="33"/>
      <c r="U59" s="33"/>
    </row>
    <row r="60" spans="1:21" s="50" customFormat="1" ht="15" customHeight="1" x14ac:dyDescent="0.4">
      <c r="I60" s="33"/>
      <c r="J60" s="33"/>
      <c r="K60" s="33"/>
      <c r="L60" s="33"/>
      <c r="M60" s="33"/>
      <c r="N60" s="33"/>
      <c r="O60" s="33"/>
      <c r="P60" s="33"/>
      <c r="Q60" s="33"/>
      <c r="R60" s="33"/>
      <c r="S60" s="33"/>
      <c r="T60" s="33"/>
      <c r="U60" s="33"/>
    </row>
    <row r="61" spans="1:21" s="50" customFormat="1" ht="15" x14ac:dyDescent="0.4">
      <c r="A61" s="102" t="s">
        <v>52</v>
      </c>
      <c r="B61" s="35"/>
      <c r="C61" s="35"/>
      <c r="D61" s="35"/>
      <c r="E61" s="35"/>
      <c r="F61" s="36"/>
      <c r="G61" s="36"/>
      <c r="I61" s="33"/>
      <c r="J61" s="33"/>
      <c r="K61" s="33"/>
      <c r="L61" s="33"/>
      <c r="M61" s="33"/>
      <c r="N61" s="33"/>
      <c r="O61" s="33"/>
      <c r="P61" s="33"/>
      <c r="Q61" s="33"/>
      <c r="R61" s="33"/>
      <c r="S61" s="33"/>
      <c r="T61" s="33"/>
      <c r="U61" s="51"/>
    </row>
    <row r="62" spans="1:21" s="50" customFormat="1" ht="13.15" x14ac:dyDescent="0.4">
      <c r="A62" s="33"/>
      <c r="B62" s="33"/>
      <c r="C62" s="33"/>
      <c r="D62" s="33"/>
      <c r="E62" s="33"/>
      <c r="F62" s="37"/>
      <c r="G62" s="37"/>
      <c r="I62" s="87"/>
      <c r="J62" s="33"/>
      <c r="K62" s="33"/>
      <c r="L62" s="33"/>
      <c r="M62" s="33"/>
      <c r="N62" s="33"/>
      <c r="O62" s="33"/>
      <c r="P62" s="33"/>
      <c r="Q62" s="33"/>
      <c r="R62" s="33"/>
      <c r="S62" s="33"/>
      <c r="T62" s="33"/>
      <c r="U62" s="51"/>
    </row>
    <row r="63" spans="1:21" s="50" customFormat="1" ht="13.15" x14ac:dyDescent="0.4">
      <c r="A63" s="33"/>
      <c r="B63" s="33"/>
      <c r="C63" s="82" t="s">
        <v>1</v>
      </c>
      <c r="D63" s="82" t="s">
        <v>2</v>
      </c>
      <c r="E63" s="110" t="s">
        <v>46</v>
      </c>
      <c r="F63" s="82" t="s">
        <v>3</v>
      </c>
      <c r="G63" s="110" t="s">
        <v>47</v>
      </c>
      <c r="H63" s="82" t="s">
        <v>4</v>
      </c>
      <c r="I63" s="110" t="s">
        <v>48</v>
      </c>
      <c r="J63" s="82" t="s">
        <v>29</v>
      </c>
      <c r="K63" s="110" t="s">
        <v>49</v>
      </c>
      <c r="P63" s="51"/>
      <c r="Q63" s="51"/>
      <c r="R63" s="51"/>
      <c r="S63" s="51"/>
      <c r="T63" s="51"/>
      <c r="U63" s="51"/>
    </row>
    <row r="64" spans="1:21" s="50" customFormat="1" ht="13.15" x14ac:dyDescent="0.4">
      <c r="A64" s="114" t="s">
        <v>13</v>
      </c>
      <c r="B64" s="38"/>
      <c r="C64" s="30" t="e">
        <f>C9</f>
        <v>#REF!</v>
      </c>
      <c r="D64" s="30" t="e">
        <f>D9</f>
        <v>#REF!</v>
      </c>
      <c r="E64" s="111" t="e">
        <f>D64-C64</f>
        <v>#REF!</v>
      </c>
      <c r="F64" s="77" t="e">
        <f>E9</f>
        <v>#REF!</v>
      </c>
      <c r="G64" s="111" t="e">
        <f>F64-D64</f>
        <v>#REF!</v>
      </c>
      <c r="H64" s="72" t="e">
        <f>F9</f>
        <v>#REF!</v>
      </c>
      <c r="I64" s="115" t="e">
        <f>H64-F64</f>
        <v>#REF!</v>
      </c>
      <c r="J64" s="77" t="e">
        <f>G9</f>
        <v>#REF!</v>
      </c>
      <c r="K64" s="115" t="e">
        <f>J64-H64</f>
        <v>#REF!</v>
      </c>
      <c r="L64" s="51"/>
      <c r="M64" s="51"/>
      <c r="N64" s="51"/>
      <c r="O64" s="51"/>
      <c r="P64" s="51"/>
      <c r="Q64" s="51"/>
      <c r="R64" s="51"/>
      <c r="S64" s="51"/>
      <c r="T64" s="51"/>
      <c r="U64" s="51"/>
    </row>
    <row r="65" spans="1:21" s="50" customFormat="1" ht="13.15" x14ac:dyDescent="0.4">
      <c r="A65" s="114" t="s">
        <v>14</v>
      </c>
      <c r="B65" s="71"/>
      <c r="C65" s="30" t="e">
        <f t="shared" ref="C65:D72" si="4">C10</f>
        <v>#REF!</v>
      </c>
      <c r="D65" s="30" t="e">
        <f t="shared" si="4"/>
        <v>#REF!</v>
      </c>
      <c r="E65" s="115" t="e">
        <f t="shared" ref="E65:E72" si="5">D65-C65</f>
        <v>#REF!</v>
      </c>
      <c r="F65" s="77" t="e">
        <f t="shared" ref="F65:F72" si="6">E10</f>
        <v>#REF!</v>
      </c>
      <c r="G65" s="111" t="e">
        <f t="shared" ref="G65:G72" si="7">F65-D65</f>
        <v>#REF!</v>
      </c>
      <c r="H65" s="72" t="e">
        <f t="shared" ref="H65:H72" si="8">F10</f>
        <v>#REF!</v>
      </c>
      <c r="I65" s="111" t="e">
        <f t="shared" ref="I65:I72" si="9">H65-F65</f>
        <v>#REF!</v>
      </c>
      <c r="J65" s="77" t="e">
        <f t="shared" ref="J65:J72" si="10">G10</f>
        <v>#REF!</v>
      </c>
      <c r="K65" s="111" t="e">
        <f t="shared" ref="K65:K72" si="11">J65-H65</f>
        <v>#REF!</v>
      </c>
      <c r="L65" s="35"/>
      <c r="M65" s="35"/>
      <c r="N65" s="35"/>
      <c r="O65" s="35"/>
      <c r="P65" s="35"/>
      <c r="Q65" s="35"/>
      <c r="R65" s="35"/>
      <c r="S65" s="35"/>
      <c r="T65" s="35"/>
      <c r="U65" s="35"/>
    </row>
    <row r="66" spans="1:21" s="50" customFormat="1" ht="13.15" x14ac:dyDescent="0.4">
      <c r="A66" s="33" t="s">
        <v>15</v>
      </c>
      <c r="B66" s="71"/>
      <c r="C66" s="30" t="e">
        <f t="shared" si="4"/>
        <v>#REF!</v>
      </c>
      <c r="D66" s="30" t="e">
        <f t="shared" si="4"/>
        <v>#REF!</v>
      </c>
      <c r="E66" s="111" t="e">
        <f t="shared" si="5"/>
        <v>#REF!</v>
      </c>
      <c r="F66" s="77" t="e">
        <f t="shared" si="6"/>
        <v>#REF!</v>
      </c>
      <c r="G66" s="111" t="e">
        <f t="shared" si="7"/>
        <v>#REF!</v>
      </c>
      <c r="H66" s="72" t="e">
        <f t="shared" si="8"/>
        <v>#REF!</v>
      </c>
      <c r="I66" s="111" t="e">
        <f t="shared" si="9"/>
        <v>#REF!</v>
      </c>
      <c r="J66" s="77" t="e">
        <f t="shared" si="10"/>
        <v>#REF!</v>
      </c>
      <c r="K66" s="111" t="e">
        <f t="shared" si="11"/>
        <v>#REF!</v>
      </c>
      <c r="L66" s="73"/>
      <c r="M66" s="73"/>
      <c r="N66" s="73"/>
      <c r="O66" s="73"/>
      <c r="P66" s="73"/>
      <c r="Q66" s="73"/>
      <c r="R66" s="73"/>
      <c r="S66" s="73"/>
      <c r="T66" s="73"/>
      <c r="U66" s="116"/>
    </row>
    <row r="67" spans="1:21" s="50" customFormat="1" ht="13.15" x14ac:dyDescent="0.4">
      <c r="A67" s="114" t="s">
        <v>16</v>
      </c>
      <c r="B67" s="71"/>
      <c r="C67" s="30" t="e">
        <f t="shared" si="4"/>
        <v>#REF!</v>
      </c>
      <c r="D67" s="30" t="e">
        <f t="shared" si="4"/>
        <v>#REF!</v>
      </c>
      <c r="E67" s="115" t="e">
        <f t="shared" si="5"/>
        <v>#REF!</v>
      </c>
      <c r="F67" s="77" t="e">
        <f t="shared" si="6"/>
        <v>#REF!</v>
      </c>
      <c r="G67" s="115" t="e">
        <f t="shared" si="7"/>
        <v>#REF!</v>
      </c>
      <c r="H67" s="72" t="e">
        <f t="shared" si="8"/>
        <v>#REF!</v>
      </c>
      <c r="I67" s="115" t="e">
        <f t="shared" si="9"/>
        <v>#REF!</v>
      </c>
      <c r="J67" s="77" t="e">
        <f t="shared" si="10"/>
        <v>#REF!</v>
      </c>
      <c r="K67" s="115" t="e">
        <f t="shared" si="11"/>
        <v>#REF!</v>
      </c>
      <c r="L67" s="98"/>
      <c r="M67" s="98"/>
      <c r="N67" s="73"/>
      <c r="O67" s="73"/>
      <c r="P67" s="98"/>
      <c r="Q67" s="98"/>
      <c r="R67" s="98"/>
      <c r="S67" s="98"/>
      <c r="T67" s="98"/>
      <c r="U67" s="98"/>
    </row>
    <row r="68" spans="1:21" s="50" customFormat="1" ht="13.15" x14ac:dyDescent="0.4">
      <c r="A68" s="33" t="s">
        <v>17</v>
      </c>
      <c r="B68" s="71"/>
      <c r="C68" s="30" t="e">
        <f t="shared" si="4"/>
        <v>#REF!</v>
      </c>
      <c r="D68" s="30" t="e">
        <f t="shared" si="4"/>
        <v>#REF!</v>
      </c>
      <c r="E68" s="111" t="e">
        <f t="shared" si="5"/>
        <v>#REF!</v>
      </c>
      <c r="F68" s="77" t="e">
        <f t="shared" si="6"/>
        <v>#REF!</v>
      </c>
      <c r="G68" s="111" t="e">
        <f t="shared" si="7"/>
        <v>#REF!</v>
      </c>
      <c r="H68" s="72" t="e">
        <f t="shared" si="8"/>
        <v>#REF!</v>
      </c>
      <c r="I68" s="111" t="e">
        <f t="shared" si="9"/>
        <v>#REF!</v>
      </c>
      <c r="J68" s="77" t="e">
        <f t="shared" si="10"/>
        <v>#REF!</v>
      </c>
      <c r="K68" s="111" t="e">
        <f t="shared" si="11"/>
        <v>#REF!</v>
      </c>
      <c r="L68" s="98"/>
      <c r="M68" s="98"/>
      <c r="N68" s="98"/>
      <c r="O68" s="98"/>
      <c r="P68" s="98"/>
      <c r="Q68" s="98"/>
      <c r="R68" s="98"/>
      <c r="S68" s="73"/>
      <c r="T68" s="73"/>
      <c r="U68" s="98"/>
    </row>
    <row r="69" spans="1:21" s="50" customFormat="1" ht="13.15" x14ac:dyDescent="0.4">
      <c r="A69" s="33" t="s">
        <v>18</v>
      </c>
      <c r="B69" s="71"/>
      <c r="C69" s="30" t="e">
        <f t="shared" si="4"/>
        <v>#REF!</v>
      </c>
      <c r="D69" s="30" t="e">
        <f t="shared" si="4"/>
        <v>#REF!</v>
      </c>
      <c r="E69" s="111" t="e">
        <f t="shared" si="5"/>
        <v>#REF!</v>
      </c>
      <c r="F69" s="77" t="e">
        <f t="shared" si="6"/>
        <v>#REF!</v>
      </c>
      <c r="G69" s="111" t="e">
        <f t="shared" si="7"/>
        <v>#REF!</v>
      </c>
      <c r="H69" s="72" t="e">
        <f t="shared" si="8"/>
        <v>#REF!</v>
      </c>
      <c r="I69" s="111" t="e">
        <f t="shared" si="9"/>
        <v>#REF!</v>
      </c>
      <c r="J69" s="77" t="e">
        <f t="shared" si="10"/>
        <v>#REF!</v>
      </c>
      <c r="K69" s="111" t="e">
        <f t="shared" si="11"/>
        <v>#REF!</v>
      </c>
      <c r="L69" s="98"/>
      <c r="M69" s="98"/>
      <c r="N69" s="98"/>
      <c r="O69" s="98"/>
      <c r="P69" s="98"/>
      <c r="Q69" s="73"/>
      <c r="R69" s="73"/>
      <c r="S69" s="73"/>
      <c r="T69" s="73"/>
      <c r="U69" s="98"/>
    </row>
    <row r="70" spans="1:21" s="50" customFormat="1" ht="13.15" x14ac:dyDescent="0.4">
      <c r="A70" s="114" t="s">
        <v>24</v>
      </c>
      <c r="B70" s="71"/>
      <c r="C70" s="30" t="e">
        <f t="shared" si="4"/>
        <v>#REF!</v>
      </c>
      <c r="D70" s="30" t="e">
        <f t="shared" si="4"/>
        <v>#REF!</v>
      </c>
      <c r="E70" s="111" t="e">
        <f t="shared" si="5"/>
        <v>#REF!</v>
      </c>
      <c r="F70" s="77" t="e">
        <f t="shared" si="6"/>
        <v>#REF!</v>
      </c>
      <c r="G70" s="111" t="e">
        <f t="shared" si="7"/>
        <v>#REF!</v>
      </c>
      <c r="H70" s="72" t="e">
        <f t="shared" si="8"/>
        <v>#REF!</v>
      </c>
      <c r="I70" s="111" t="e">
        <f t="shared" si="9"/>
        <v>#REF!</v>
      </c>
      <c r="J70" s="77" t="e">
        <f t="shared" si="10"/>
        <v>#REF!</v>
      </c>
      <c r="K70" s="115" t="e">
        <f t="shared" si="11"/>
        <v>#REF!</v>
      </c>
      <c r="L70" s="73" t="s">
        <v>53</v>
      </c>
      <c r="M70" s="73"/>
      <c r="N70" s="73"/>
      <c r="O70" s="73"/>
      <c r="P70" s="98"/>
      <c r="Q70" s="98"/>
      <c r="R70" s="98"/>
      <c r="S70" s="73"/>
      <c r="T70" s="73"/>
      <c r="U70" s="116"/>
    </row>
    <row r="71" spans="1:21" s="50" customFormat="1" ht="13.15" x14ac:dyDescent="0.4">
      <c r="A71" s="114" t="s">
        <v>7</v>
      </c>
      <c r="B71" s="71"/>
      <c r="C71" s="30" t="e">
        <f t="shared" si="4"/>
        <v>#REF!</v>
      </c>
      <c r="D71" s="30" t="e">
        <f t="shared" si="4"/>
        <v>#REF!</v>
      </c>
      <c r="E71" s="115" t="e">
        <f t="shared" si="5"/>
        <v>#REF!</v>
      </c>
      <c r="F71" s="77" t="e">
        <f t="shared" si="6"/>
        <v>#REF!</v>
      </c>
      <c r="G71" s="115" t="e">
        <f t="shared" si="7"/>
        <v>#REF!</v>
      </c>
      <c r="H71" s="72" t="e">
        <f t="shared" si="8"/>
        <v>#REF!</v>
      </c>
      <c r="I71" s="115" t="e">
        <f t="shared" si="9"/>
        <v>#REF!</v>
      </c>
      <c r="J71" s="77" t="e">
        <f t="shared" si="10"/>
        <v>#REF!</v>
      </c>
      <c r="K71" s="115" t="e">
        <f t="shared" si="11"/>
        <v>#REF!</v>
      </c>
      <c r="L71" s="73"/>
      <c r="M71" s="73"/>
      <c r="N71" s="98"/>
      <c r="O71" s="98"/>
      <c r="P71" s="73"/>
      <c r="Q71" s="98"/>
      <c r="R71" s="98"/>
      <c r="S71" s="73"/>
      <c r="T71" s="73"/>
      <c r="U71" s="98"/>
    </row>
    <row r="72" spans="1:21" s="50" customFormat="1" ht="13.15" x14ac:dyDescent="0.4">
      <c r="A72" s="33" t="s">
        <v>19</v>
      </c>
      <c r="B72" s="71"/>
      <c r="C72" s="30" t="e">
        <f t="shared" si="4"/>
        <v>#REF!</v>
      </c>
      <c r="D72" s="30" t="e">
        <f t="shared" si="4"/>
        <v>#REF!</v>
      </c>
      <c r="E72" s="111" t="e">
        <f t="shared" si="5"/>
        <v>#REF!</v>
      </c>
      <c r="F72" s="77" t="e">
        <f t="shared" si="6"/>
        <v>#REF!</v>
      </c>
      <c r="G72" s="111" t="e">
        <f t="shared" si="7"/>
        <v>#REF!</v>
      </c>
      <c r="H72" s="72" t="e">
        <f t="shared" si="8"/>
        <v>#REF!</v>
      </c>
      <c r="I72" s="111" t="e">
        <f t="shared" si="9"/>
        <v>#REF!</v>
      </c>
      <c r="J72" s="77" t="e">
        <f t="shared" si="10"/>
        <v>#REF!</v>
      </c>
      <c r="K72" s="111" t="e">
        <f t="shared" si="11"/>
        <v>#REF!</v>
      </c>
      <c r="L72" s="73"/>
      <c r="M72" s="73"/>
      <c r="N72" s="73"/>
      <c r="O72" s="73"/>
      <c r="P72" s="73"/>
      <c r="Q72" s="73"/>
      <c r="R72" s="73"/>
      <c r="S72" s="73"/>
      <c r="T72" s="73"/>
      <c r="U72" s="116"/>
    </row>
    <row r="73" spans="1:21" s="50" customFormat="1" ht="13.15" x14ac:dyDescent="0.4">
      <c r="A73" s="107" t="s">
        <v>6</v>
      </c>
      <c r="B73" s="71"/>
      <c r="C73" s="108" t="e">
        <f>SUM(C64:C72)</f>
        <v>#REF!</v>
      </c>
      <c r="D73" s="109" t="e">
        <f>SUM(D64:D72)</f>
        <v>#REF!</v>
      </c>
      <c r="E73" s="111" t="e">
        <f t="shared" ref="E73:K73" si="12">SUM(E64:E72)</f>
        <v>#REF!</v>
      </c>
      <c r="F73" s="106" t="e">
        <f t="shared" si="12"/>
        <v>#REF!</v>
      </c>
      <c r="G73" s="112" t="e">
        <f t="shared" si="12"/>
        <v>#REF!</v>
      </c>
      <c r="H73" s="106" t="e">
        <f t="shared" si="12"/>
        <v>#REF!</v>
      </c>
      <c r="I73" s="113" t="e">
        <f t="shared" si="12"/>
        <v>#REF!</v>
      </c>
      <c r="J73" s="103" t="e">
        <f t="shared" si="12"/>
        <v>#REF!</v>
      </c>
      <c r="K73" s="113" t="e">
        <f t="shared" si="12"/>
        <v>#REF!</v>
      </c>
      <c r="L73" s="73"/>
      <c r="M73" s="73"/>
      <c r="N73" s="73"/>
      <c r="O73" s="73"/>
      <c r="P73" s="73"/>
      <c r="Q73" s="73"/>
      <c r="R73" s="73"/>
      <c r="S73" s="98"/>
      <c r="T73" s="98"/>
      <c r="U73" s="116"/>
    </row>
    <row r="74" spans="1:21" s="50" customFormat="1" ht="13.15" x14ac:dyDescent="0.4">
      <c r="I74" s="88"/>
      <c r="J74" s="98"/>
      <c r="K74" s="125" t="e">
        <f>N79-M77</f>
        <v>#REF!</v>
      </c>
      <c r="L74" s="50" t="s">
        <v>59</v>
      </c>
      <c r="M74" s="126"/>
      <c r="N74" s="98"/>
      <c r="O74" s="98"/>
      <c r="P74" s="98"/>
      <c r="Q74" s="73"/>
      <c r="R74" s="73"/>
      <c r="S74" s="73"/>
      <c r="T74" s="73"/>
      <c r="U74" s="98"/>
    </row>
    <row r="75" spans="1:21" s="50" customFormat="1" ht="13.15" x14ac:dyDescent="0.4">
      <c r="I75" s="88"/>
      <c r="J75" s="98"/>
      <c r="K75" s="98"/>
      <c r="L75" s="98"/>
      <c r="Q75" s="98"/>
      <c r="R75" s="98"/>
      <c r="S75" s="73"/>
      <c r="T75" s="73"/>
      <c r="U75" s="98"/>
    </row>
    <row r="76" spans="1:21" s="50" customFormat="1" ht="13.15" x14ac:dyDescent="0.4">
      <c r="I76" s="8"/>
      <c r="J76" s="98"/>
      <c r="K76" s="98"/>
      <c r="L76" s="98"/>
      <c r="M76" s="122" t="s">
        <v>56</v>
      </c>
      <c r="N76" s="122" t="s">
        <v>57</v>
      </c>
      <c r="O76" s="98"/>
      <c r="P76" s="98" t="s">
        <v>58</v>
      </c>
      <c r="Q76" s="73"/>
      <c r="R76" s="73"/>
      <c r="S76" s="98"/>
      <c r="T76" s="98"/>
      <c r="U76" s="98"/>
    </row>
    <row r="77" spans="1:21" s="50" customFormat="1" ht="13.15" x14ac:dyDescent="0.4">
      <c r="I77" s="8"/>
      <c r="J77" s="73"/>
      <c r="K77" s="73"/>
      <c r="L77" s="101"/>
      <c r="M77" s="98" t="e">
        <f>H73</f>
        <v>#REF!</v>
      </c>
      <c r="N77" s="98" t="e">
        <f>J73</f>
        <v>#REF!</v>
      </c>
      <c r="O77" s="98"/>
      <c r="P77" s="98" t="e">
        <f>#REF!</f>
        <v>#REF!</v>
      </c>
      <c r="Q77" s="100"/>
      <c r="R77" s="100"/>
      <c r="S77" s="100"/>
      <c r="T77" s="100"/>
      <c r="U77" s="98"/>
    </row>
    <row r="78" spans="1:21" s="50" customFormat="1" ht="13.15" x14ac:dyDescent="0.4">
      <c r="A78" s="83">
        <v>2011</v>
      </c>
      <c r="I78" s="8"/>
      <c r="J78" s="98"/>
      <c r="K78" s="98"/>
      <c r="L78" s="98"/>
      <c r="M78" s="101"/>
      <c r="N78" s="100">
        <v>2720000</v>
      </c>
      <c r="O78" s="100"/>
      <c r="P78" s="100"/>
      <c r="Q78" s="100"/>
      <c r="R78" s="100"/>
      <c r="S78" s="100"/>
      <c r="T78" s="100"/>
      <c r="U78" s="98"/>
    </row>
    <row r="79" spans="1:21" s="50" customFormat="1" ht="13.15" x14ac:dyDescent="0.4">
      <c r="C79" s="50" t="s">
        <v>60</v>
      </c>
      <c r="I79" s="8"/>
      <c r="J79" s="98"/>
      <c r="K79" s="98"/>
      <c r="L79" s="98"/>
      <c r="M79" s="98"/>
      <c r="N79" s="121" t="e">
        <f>N77-N78</f>
        <v>#REF!</v>
      </c>
      <c r="O79" s="98"/>
      <c r="P79" s="73"/>
      <c r="Q79" s="73"/>
      <c r="R79" s="73"/>
      <c r="S79" s="100"/>
      <c r="T79" s="100"/>
      <c r="U79" s="98"/>
    </row>
    <row r="80" spans="1:21" s="79" customFormat="1" ht="12.75" customHeight="1" x14ac:dyDescent="0.4">
      <c r="A80" s="124"/>
      <c r="B80" s="123"/>
      <c r="C80" s="123"/>
      <c r="D80" s="123"/>
      <c r="E80" s="123"/>
      <c r="F80" s="123"/>
      <c r="G80" s="123"/>
      <c r="I80" s="118"/>
      <c r="J80" s="119"/>
      <c r="K80" s="119"/>
      <c r="L80" s="119"/>
      <c r="M80" s="119"/>
      <c r="N80" s="119"/>
      <c r="O80" s="119"/>
      <c r="P80" s="119"/>
      <c r="Q80" s="119"/>
      <c r="R80" s="119"/>
      <c r="S80" s="120"/>
      <c r="T80" s="120"/>
      <c r="U80" s="120"/>
    </row>
    <row r="81" spans="9:21" s="50" customFormat="1" ht="13.15" x14ac:dyDescent="0.4">
      <c r="I81" s="8"/>
      <c r="J81" s="73"/>
      <c r="K81" s="73"/>
      <c r="L81" s="73"/>
      <c r="M81" s="73"/>
      <c r="N81" s="73"/>
      <c r="O81" s="73"/>
      <c r="P81" s="73"/>
      <c r="Q81" s="73"/>
      <c r="R81" s="73"/>
      <c r="S81" s="100"/>
      <c r="T81" s="100"/>
      <c r="U81" s="116"/>
    </row>
    <row r="82" spans="9:21" s="50" customFormat="1" ht="13.15" x14ac:dyDescent="0.4">
      <c r="I82" s="8"/>
      <c r="J82" s="73"/>
      <c r="K82" s="73"/>
      <c r="L82" s="101"/>
      <c r="M82" s="101"/>
      <c r="N82" s="101"/>
      <c r="O82" s="101"/>
      <c r="P82" s="101"/>
      <c r="Q82" s="101"/>
      <c r="R82" s="101"/>
      <c r="S82" s="101"/>
      <c r="T82" s="101"/>
      <c r="U82" s="116"/>
    </row>
    <row r="83" spans="9:21" s="50" customFormat="1" ht="13.15" x14ac:dyDescent="0.4">
      <c r="I83" s="8"/>
      <c r="J83" s="117"/>
      <c r="K83" s="117"/>
      <c r="L83" s="117"/>
      <c r="M83" s="117"/>
      <c r="N83" s="117"/>
      <c r="O83" s="117"/>
      <c r="P83" s="117"/>
      <c r="Q83" s="117"/>
      <c r="R83" s="117"/>
      <c r="S83" s="117"/>
      <c r="T83" s="117"/>
      <c r="U83" s="117"/>
    </row>
    <row r="84" spans="9:21" s="50" customFormat="1" ht="13.15" x14ac:dyDescent="0.4">
      <c r="I84" s="8"/>
      <c r="J84" s="88"/>
      <c r="K84" s="88"/>
      <c r="L84" s="74"/>
      <c r="M84" s="74"/>
      <c r="N84" s="74"/>
      <c r="O84" s="74"/>
      <c r="P84" s="74"/>
      <c r="Q84" s="74"/>
      <c r="R84" s="74"/>
      <c r="S84" s="88"/>
      <c r="T84" s="88"/>
      <c r="U84" s="74"/>
    </row>
    <row r="85" spans="9:21" s="50" customFormat="1" ht="13.15" x14ac:dyDescent="0.4">
      <c r="I85" s="88"/>
      <c r="J85" s="35"/>
      <c r="K85" s="35"/>
      <c r="L85" s="35"/>
      <c r="M85" s="35"/>
      <c r="N85" s="35"/>
      <c r="O85" s="35"/>
      <c r="P85" s="35"/>
      <c r="Q85" s="35"/>
      <c r="R85" s="35"/>
      <c r="S85" s="35"/>
      <c r="T85" s="35"/>
      <c r="U85" s="35"/>
    </row>
    <row r="86" spans="9:21" s="50" customFormat="1" ht="13.15" x14ac:dyDescent="0.4">
      <c r="I86" s="8"/>
      <c r="J86" s="35"/>
      <c r="K86" s="35"/>
      <c r="L86" s="35"/>
      <c r="M86" s="35"/>
      <c r="N86" s="35"/>
      <c r="O86" s="35"/>
      <c r="P86" s="35"/>
      <c r="Q86" s="35"/>
      <c r="R86" s="35"/>
      <c r="S86" s="35"/>
      <c r="T86" s="35"/>
      <c r="U86" s="35"/>
    </row>
    <row r="87" spans="9:21" s="50" customFormat="1" ht="13.15" x14ac:dyDescent="0.4">
      <c r="I87" s="88"/>
      <c r="J87" s="98"/>
      <c r="K87" s="98"/>
      <c r="L87" s="73"/>
      <c r="M87" s="73"/>
      <c r="N87" s="98"/>
      <c r="O87" s="98"/>
      <c r="P87" s="73"/>
      <c r="Q87" s="98"/>
      <c r="R87" s="98"/>
      <c r="S87" s="73"/>
      <c r="T87" s="73"/>
      <c r="U87" s="98"/>
    </row>
    <row r="88" spans="9:21" s="50" customFormat="1" ht="13.15" x14ac:dyDescent="0.4">
      <c r="I88" s="88"/>
      <c r="J88" s="98"/>
      <c r="K88" s="98"/>
      <c r="L88" s="98"/>
      <c r="M88" s="98"/>
      <c r="N88" s="98"/>
      <c r="O88" s="98"/>
      <c r="P88" s="98"/>
      <c r="Q88" s="73"/>
      <c r="R88" s="73"/>
      <c r="S88" s="73"/>
      <c r="T88" s="73"/>
      <c r="U88" s="98"/>
    </row>
    <row r="89" spans="9:21" s="50" customFormat="1" ht="13.15" x14ac:dyDescent="0.4">
      <c r="I89" s="88"/>
      <c r="J89" s="75"/>
      <c r="K89" s="75"/>
      <c r="L89" s="75"/>
      <c r="M89" s="75"/>
      <c r="N89" s="75"/>
      <c r="O89" s="75"/>
      <c r="P89" s="75"/>
      <c r="Q89" s="75"/>
      <c r="R89" s="75"/>
      <c r="S89" s="75"/>
      <c r="T89" s="75"/>
      <c r="U89" s="75"/>
    </row>
    <row r="90" spans="9:21" s="50" customFormat="1" ht="13.15" x14ac:dyDescent="0.4">
      <c r="I90" s="88"/>
      <c r="J90" s="88"/>
      <c r="K90" s="88"/>
      <c r="L90" s="74"/>
      <c r="M90" s="74"/>
      <c r="N90" s="74"/>
      <c r="O90" s="74"/>
      <c r="P90" s="74"/>
      <c r="Q90" s="74"/>
      <c r="R90" s="74"/>
      <c r="S90" s="88"/>
      <c r="T90" s="88"/>
      <c r="U90" s="74"/>
    </row>
    <row r="91" spans="9:21" s="50" customFormat="1" ht="13.15" x14ac:dyDescent="0.4">
      <c r="I91" s="8"/>
      <c r="J91" s="35"/>
      <c r="K91" s="35"/>
      <c r="L91" s="35"/>
      <c r="M91" s="35"/>
      <c r="N91" s="35"/>
      <c r="O91" s="35"/>
      <c r="P91" s="35"/>
      <c r="Q91" s="35"/>
      <c r="R91" s="35"/>
      <c r="S91" s="35"/>
      <c r="T91" s="35"/>
      <c r="U91" s="35"/>
    </row>
    <row r="92" spans="9:21" s="50" customFormat="1" ht="13.15" x14ac:dyDescent="0.4">
      <c r="I92" s="99"/>
      <c r="J92" s="88"/>
      <c r="K92" s="88"/>
      <c r="L92" s="74"/>
      <c r="M92" s="74"/>
      <c r="N92" s="74"/>
      <c r="O92" s="74"/>
      <c r="P92" s="74"/>
      <c r="Q92" s="74"/>
      <c r="R92" s="74"/>
      <c r="S92" s="74"/>
      <c r="T92" s="74"/>
      <c r="U92" s="74"/>
    </row>
    <row r="93" spans="9:21" s="50" customFormat="1" ht="13.15" x14ac:dyDescent="0.4">
      <c r="I93" s="8"/>
      <c r="J93" s="73"/>
      <c r="K93" s="73"/>
      <c r="L93" s="73"/>
      <c r="M93" s="73"/>
      <c r="N93" s="73"/>
      <c r="O93" s="73"/>
      <c r="P93" s="73"/>
      <c r="Q93" s="73"/>
      <c r="R93" s="73"/>
      <c r="S93" s="73"/>
      <c r="T93" s="73"/>
      <c r="U93" s="88"/>
    </row>
    <row r="94" spans="9:21" s="50" customFormat="1" ht="13.15" x14ac:dyDescent="0.4">
      <c r="I94" s="8"/>
      <c r="J94" s="75"/>
      <c r="K94" s="75"/>
      <c r="L94" s="75"/>
      <c r="M94" s="75"/>
      <c r="N94" s="75"/>
      <c r="O94" s="75"/>
      <c r="P94" s="75"/>
      <c r="Q94" s="75"/>
      <c r="R94" s="75"/>
      <c r="S94" s="75"/>
      <c r="T94" s="75"/>
      <c r="U94" s="75"/>
    </row>
    <row r="95" spans="9:21" s="50" customFormat="1" ht="13.15" x14ac:dyDescent="0.4">
      <c r="I95" s="8"/>
      <c r="J95" s="76"/>
      <c r="K95" s="76"/>
      <c r="L95" s="76"/>
      <c r="M95" s="76"/>
      <c r="N95" s="76"/>
      <c r="O95" s="76"/>
      <c r="P95" s="76"/>
      <c r="Q95" s="76"/>
      <c r="R95" s="76"/>
      <c r="S95" s="76"/>
      <c r="T95" s="76"/>
      <c r="U95" s="76"/>
    </row>
    <row r="96" spans="9:21" s="50" customFormat="1" ht="13.15" x14ac:dyDescent="0.4"/>
    <row r="97" s="50" customFormat="1" ht="13.15" x14ac:dyDescent="0.4"/>
    <row r="98" s="50" customFormat="1" ht="13.15" x14ac:dyDescent="0.4"/>
    <row r="99" s="50" customFormat="1" ht="13.15" x14ac:dyDescent="0.4"/>
    <row r="100" s="50" customFormat="1" ht="13.15" x14ac:dyDescent="0.4"/>
    <row r="101" s="50" customFormat="1" ht="13.15" x14ac:dyDescent="0.4"/>
    <row r="102" s="50" customFormat="1" ht="13.15" x14ac:dyDescent="0.4"/>
    <row r="103" s="50" customFormat="1" ht="13.15" x14ac:dyDescent="0.4"/>
    <row r="104" s="50" customFormat="1" ht="13.15" x14ac:dyDescent="0.4"/>
    <row r="105" s="50" customFormat="1" ht="13.15" x14ac:dyDescent="0.4"/>
    <row r="106" s="50" customFormat="1" ht="13.15" x14ac:dyDescent="0.4"/>
    <row r="107" s="50" customFormat="1" ht="13.15" x14ac:dyDescent="0.4"/>
    <row r="108" s="50" customFormat="1" ht="13.15" x14ac:dyDescent="0.4"/>
    <row r="109" s="50" customFormat="1" ht="13.15" x14ac:dyDescent="0.4"/>
    <row r="110" s="50" customFormat="1" ht="13.15" x14ac:dyDescent="0.4"/>
    <row r="111" s="50" customFormat="1" ht="13.15" x14ac:dyDescent="0.4"/>
    <row r="112" s="50" customFormat="1" ht="13.15" x14ac:dyDescent="0.4"/>
    <row r="113" s="50" customFormat="1" ht="13.15" x14ac:dyDescent="0.4"/>
    <row r="114" s="50" customFormat="1" ht="13.15" x14ac:dyDescent="0.4"/>
    <row r="115" s="50" customFormat="1" ht="13.15" x14ac:dyDescent="0.4"/>
    <row r="116" s="50" customFormat="1" ht="13.15" x14ac:dyDescent="0.4"/>
    <row r="117" s="50" customFormat="1" ht="13.15" x14ac:dyDescent="0.4"/>
    <row r="118" s="50" customFormat="1" ht="13.15" x14ac:dyDescent="0.4"/>
    <row r="119" s="50" customFormat="1" ht="13.15" x14ac:dyDescent="0.4"/>
    <row r="120" s="50" customFormat="1" ht="13.15" x14ac:dyDescent="0.4"/>
    <row r="121" s="50" customFormat="1" ht="13.15" x14ac:dyDescent="0.4"/>
    <row r="122" s="50" customFormat="1" ht="13.15" x14ac:dyDescent="0.4"/>
    <row r="123" s="50" customFormat="1" ht="13.15" x14ac:dyDescent="0.4"/>
    <row r="124" s="50" customFormat="1" ht="13.15" x14ac:dyDescent="0.4"/>
    <row r="125" s="50" customFormat="1" ht="13.15" x14ac:dyDescent="0.4"/>
    <row r="126" s="50" customFormat="1" ht="13.15" x14ac:dyDescent="0.4"/>
    <row r="127" s="50" customFormat="1" ht="13.15" x14ac:dyDescent="0.4"/>
    <row r="128" s="50" customFormat="1" ht="13.15" x14ac:dyDescent="0.4"/>
    <row r="129" s="50" customFormat="1" ht="13.15" x14ac:dyDescent="0.4"/>
    <row r="130" s="50" customFormat="1" ht="13.15" x14ac:dyDescent="0.4"/>
    <row r="131" s="50" customFormat="1" ht="13.15" x14ac:dyDescent="0.4"/>
    <row r="132" s="50" customFormat="1" ht="13.15" x14ac:dyDescent="0.4"/>
    <row r="133" s="50" customFormat="1" ht="13.15" x14ac:dyDescent="0.4"/>
    <row r="134" s="50" customFormat="1" ht="13.15" x14ac:dyDescent="0.4"/>
    <row r="135" s="50" customFormat="1" ht="13.15" x14ac:dyDescent="0.4"/>
    <row r="136" s="50" customFormat="1" ht="13.15" x14ac:dyDescent="0.4"/>
    <row r="137" s="50" customFormat="1" ht="13.15" x14ac:dyDescent="0.4"/>
    <row r="138" s="50" customFormat="1" ht="13.15" x14ac:dyDescent="0.4"/>
    <row r="139" s="50" customFormat="1" ht="13.15" x14ac:dyDescent="0.4"/>
    <row r="140" s="50" customFormat="1" ht="13.15" x14ac:dyDescent="0.4"/>
    <row r="141" s="50" customFormat="1" ht="13.15" x14ac:dyDescent="0.4"/>
    <row r="142" s="50" customFormat="1" ht="13.15" x14ac:dyDescent="0.4"/>
    <row r="143" s="50" customFormat="1" ht="13.15" x14ac:dyDescent="0.4"/>
    <row r="144" s="50" customFormat="1" ht="13.15" x14ac:dyDescent="0.4"/>
    <row r="145" s="50" customFormat="1" ht="13.15" x14ac:dyDescent="0.4"/>
    <row r="146" s="50" customFormat="1" ht="13.15" x14ac:dyDescent="0.4"/>
    <row r="147" s="50" customFormat="1" ht="13.15" x14ac:dyDescent="0.4"/>
    <row r="148" s="50" customFormat="1" ht="13.15" x14ac:dyDescent="0.4"/>
    <row r="149" s="50" customFormat="1" ht="13.15" x14ac:dyDescent="0.4"/>
    <row r="150" s="50" customFormat="1" ht="13.15" x14ac:dyDescent="0.4"/>
    <row r="151" s="50" customFormat="1" ht="13.15" x14ac:dyDescent="0.4"/>
    <row r="152" s="50" customFormat="1" ht="13.15" x14ac:dyDescent="0.4"/>
    <row r="153" s="50" customFormat="1" ht="13.15" x14ac:dyDescent="0.4"/>
    <row r="154" s="50" customFormat="1" ht="13.15" x14ac:dyDescent="0.4"/>
    <row r="155" s="50" customFormat="1" ht="13.15" x14ac:dyDescent="0.4"/>
    <row r="156" s="50" customFormat="1" ht="13.15" x14ac:dyDescent="0.4"/>
    <row r="157" s="50" customFormat="1" ht="13.15" x14ac:dyDescent="0.4"/>
    <row r="158" s="50" customFormat="1" ht="13.15" x14ac:dyDescent="0.4"/>
    <row r="159" s="50" customFormat="1" ht="13.15" x14ac:dyDescent="0.4"/>
    <row r="160" s="50" customFormat="1" ht="13.15" x14ac:dyDescent="0.4"/>
    <row r="161" s="50" customFormat="1" ht="13.15" x14ac:dyDescent="0.4"/>
    <row r="162" s="50" customFormat="1" ht="13.15" x14ac:dyDescent="0.4"/>
    <row r="163" s="50" customFormat="1" ht="13.15" x14ac:dyDescent="0.4"/>
    <row r="164" s="50" customFormat="1" ht="13.15" x14ac:dyDescent="0.4"/>
    <row r="165" s="50" customFormat="1" ht="13.15" x14ac:dyDescent="0.4"/>
    <row r="166" s="50" customFormat="1" ht="13.15" x14ac:dyDescent="0.4"/>
    <row r="167" s="50" customFormat="1" ht="13.15" x14ac:dyDescent="0.4"/>
    <row r="168" s="50" customFormat="1" ht="13.15" x14ac:dyDescent="0.4"/>
    <row r="169" s="50" customFormat="1" ht="13.15" x14ac:dyDescent="0.4"/>
    <row r="170" s="50" customFormat="1" ht="13.15" x14ac:dyDescent="0.4"/>
    <row r="171" s="50" customFormat="1" ht="13.15" x14ac:dyDescent="0.4"/>
    <row r="172" s="50" customFormat="1" ht="13.15" x14ac:dyDescent="0.4"/>
    <row r="173" s="50" customFormat="1" ht="13.15" x14ac:dyDescent="0.4"/>
    <row r="174" s="50" customFormat="1" ht="13.15" x14ac:dyDescent="0.4"/>
    <row r="175" s="50" customFormat="1" ht="13.15" x14ac:dyDescent="0.4"/>
    <row r="176" s="50" customFormat="1" ht="13.15" x14ac:dyDescent="0.4"/>
    <row r="177" s="50" customFormat="1" ht="13.15" x14ac:dyDescent="0.4"/>
    <row r="178" s="50" customFormat="1" ht="13.15" x14ac:dyDescent="0.4"/>
    <row r="179" s="50" customFormat="1" ht="13.15" x14ac:dyDescent="0.4"/>
    <row r="180" s="50" customFormat="1" ht="13.15" x14ac:dyDescent="0.4"/>
    <row r="181" s="50" customFormat="1" ht="13.15" x14ac:dyDescent="0.4"/>
    <row r="182" s="50" customFormat="1" ht="13.15" x14ac:dyDescent="0.4"/>
    <row r="183" s="50" customFormat="1" ht="13.15" x14ac:dyDescent="0.4"/>
    <row r="184" s="50" customFormat="1" ht="13.15" x14ac:dyDescent="0.4"/>
    <row r="185" s="50" customFormat="1" ht="13.15" x14ac:dyDescent="0.4"/>
    <row r="186" s="50" customFormat="1" ht="13.15" x14ac:dyDescent="0.4"/>
    <row r="187" s="50" customFormat="1" ht="13.15" x14ac:dyDescent="0.4"/>
    <row r="188" s="50" customFormat="1" ht="13.15" x14ac:dyDescent="0.4"/>
    <row r="189" s="50" customFormat="1" ht="13.15" x14ac:dyDescent="0.4"/>
    <row r="190" s="50" customFormat="1" ht="13.15" x14ac:dyDescent="0.4"/>
    <row r="191" s="50" customFormat="1" ht="13.15" x14ac:dyDescent="0.4"/>
    <row r="192" s="50" customFormat="1" ht="13.15" x14ac:dyDescent="0.4"/>
    <row r="193" s="50" customFormat="1" ht="13.15" x14ac:dyDescent="0.4"/>
    <row r="194" s="50" customFormat="1" ht="13.15" x14ac:dyDescent="0.4"/>
    <row r="195" s="50" customFormat="1" ht="13.15" x14ac:dyDescent="0.4"/>
    <row r="196" s="50" customFormat="1" ht="13.15" x14ac:dyDescent="0.4"/>
    <row r="197" s="50" customFormat="1" ht="13.15" x14ac:dyDescent="0.4"/>
    <row r="198" s="50" customFormat="1" ht="13.15" x14ac:dyDescent="0.4"/>
    <row r="199" s="50" customFormat="1" ht="13.15" x14ac:dyDescent="0.4"/>
    <row r="200" s="50" customFormat="1" ht="13.15" x14ac:dyDescent="0.4"/>
    <row r="201" s="50" customFormat="1" ht="13.15" x14ac:dyDescent="0.4"/>
    <row r="202" s="50" customFormat="1" ht="13.15" x14ac:dyDescent="0.4"/>
    <row r="203" s="50" customFormat="1" ht="13.15" x14ac:dyDescent="0.4"/>
    <row r="204" s="50" customFormat="1" ht="13.15" x14ac:dyDescent="0.4"/>
    <row r="205" s="50" customFormat="1" ht="13.15" x14ac:dyDescent="0.4"/>
    <row r="206" s="50" customFormat="1" ht="13.15" x14ac:dyDescent="0.4"/>
    <row r="207" s="50" customFormat="1" ht="13.15" x14ac:dyDescent="0.4"/>
    <row r="208" s="50" customFormat="1" ht="13.15" x14ac:dyDescent="0.4"/>
    <row r="209" s="50" customFormat="1" ht="13.15" x14ac:dyDescent="0.4"/>
    <row r="210" s="50" customFormat="1" ht="13.15" x14ac:dyDescent="0.4"/>
    <row r="211" s="50" customFormat="1" ht="13.15" x14ac:dyDescent="0.4"/>
    <row r="212" s="50" customFormat="1" ht="13.15" x14ac:dyDescent="0.4"/>
    <row r="213" s="50" customFormat="1" ht="13.15" x14ac:dyDescent="0.4"/>
    <row r="214" s="50" customFormat="1" ht="13.15" x14ac:dyDescent="0.4"/>
    <row r="215" s="50" customFormat="1" ht="13.15" x14ac:dyDescent="0.4"/>
    <row r="216" s="50" customFormat="1" ht="13.15" x14ac:dyDescent="0.4"/>
    <row r="217" s="50" customFormat="1" ht="13.15" x14ac:dyDescent="0.4"/>
    <row r="218" s="50" customFormat="1" ht="13.15" x14ac:dyDescent="0.4"/>
    <row r="219" s="50" customFormat="1" ht="13.15" x14ac:dyDescent="0.4"/>
    <row r="220" s="50" customFormat="1" ht="13.15" x14ac:dyDescent="0.4"/>
    <row r="221" s="50" customFormat="1" ht="13.15" x14ac:dyDescent="0.4"/>
    <row r="222" s="50" customFormat="1" ht="13.15" x14ac:dyDescent="0.4"/>
    <row r="223" s="50" customFormat="1" ht="13.15" x14ac:dyDescent="0.4"/>
    <row r="224" s="50" customFormat="1" ht="13.15" x14ac:dyDescent="0.4"/>
    <row r="225" s="50" customFormat="1" ht="13.15" x14ac:dyDescent="0.4"/>
    <row r="226" s="50" customFormat="1" ht="13.15" x14ac:dyDescent="0.4"/>
    <row r="227" s="50" customFormat="1" ht="13.15" x14ac:dyDescent="0.4"/>
    <row r="228" s="50" customFormat="1" ht="13.15" x14ac:dyDescent="0.4"/>
    <row r="229" s="50" customFormat="1" ht="13.15" x14ac:dyDescent="0.4"/>
    <row r="230" s="50" customFormat="1" ht="13.15" x14ac:dyDescent="0.4"/>
    <row r="231" s="50" customFormat="1" ht="13.15" x14ac:dyDescent="0.4"/>
    <row r="232" s="50" customFormat="1" ht="13.15" x14ac:dyDescent="0.4"/>
    <row r="233" s="50" customFormat="1" ht="13.15" x14ac:dyDescent="0.4"/>
    <row r="234" s="50" customFormat="1" ht="13.15" x14ac:dyDescent="0.4"/>
    <row r="235" s="50" customFormat="1" ht="13.15" x14ac:dyDescent="0.4"/>
    <row r="236" s="50" customFormat="1" ht="13.15" x14ac:dyDescent="0.4"/>
    <row r="237" s="50" customFormat="1" ht="13.15" x14ac:dyDescent="0.4"/>
    <row r="238" s="50" customFormat="1" ht="13.15" x14ac:dyDescent="0.4"/>
    <row r="239" s="50" customFormat="1" ht="13.15" x14ac:dyDescent="0.4"/>
    <row r="240" s="50" customFormat="1" ht="13.15" x14ac:dyDescent="0.4"/>
    <row r="241" s="50" customFormat="1" ht="13.15" x14ac:dyDescent="0.4"/>
    <row r="242" s="50" customFormat="1" ht="13.15" x14ac:dyDescent="0.4"/>
    <row r="243" s="50" customFormat="1" ht="13.15" x14ac:dyDescent="0.4"/>
    <row r="244" s="50" customFormat="1" ht="13.15" x14ac:dyDescent="0.4"/>
    <row r="245" s="50" customFormat="1" ht="13.15" x14ac:dyDescent="0.4"/>
    <row r="246" s="50" customFormat="1" ht="13.15" x14ac:dyDescent="0.4"/>
    <row r="247" s="50" customFormat="1" ht="13.15" x14ac:dyDescent="0.4"/>
    <row r="248" s="50" customFormat="1" ht="13.15" x14ac:dyDescent="0.4"/>
    <row r="249" s="50" customFormat="1" ht="13.15" x14ac:dyDescent="0.4"/>
    <row r="250" s="50" customFormat="1" ht="13.15" x14ac:dyDescent="0.4"/>
    <row r="251" s="50" customFormat="1" ht="13.15" x14ac:dyDescent="0.4"/>
    <row r="252" s="50" customFormat="1" ht="13.15" x14ac:dyDescent="0.4"/>
    <row r="253" s="50" customFormat="1" ht="13.15" x14ac:dyDescent="0.4"/>
    <row r="254" s="50" customFormat="1" ht="13.15" x14ac:dyDescent="0.4"/>
    <row r="255" s="50" customFormat="1" ht="13.15" x14ac:dyDescent="0.4"/>
    <row r="256" s="50" customFormat="1" ht="13.15" x14ac:dyDescent="0.4"/>
    <row r="257" s="50" customFormat="1" ht="13.15" x14ac:dyDescent="0.4"/>
    <row r="258" s="50" customFormat="1" ht="13.15" x14ac:dyDescent="0.4"/>
    <row r="259" s="50" customFormat="1" ht="13.15" x14ac:dyDescent="0.4"/>
    <row r="260" s="50" customFormat="1" ht="13.15" x14ac:dyDescent="0.4"/>
    <row r="261" s="50" customFormat="1" ht="13.15" x14ac:dyDescent="0.4"/>
    <row r="262" s="50" customFormat="1" ht="13.15" x14ac:dyDescent="0.4"/>
    <row r="263" s="50" customFormat="1" ht="13.15" x14ac:dyDescent="0.4"/>
    <row r="264" s="50" customFormat="1" ht="13.15" x14ac:dyDescent="0.4"/>
    <row r="265" s="50" customFormat="1" ht="13.15" x14ac:dyDescent="0.4"/>
    <row r="266" s="50" customFormat="1" ht="13.15" x14ac:dyDescent="0.4"/>
    <row r="267" s="50" customFormat="1" ht="13.15" x14ac:dyDescent="0.4"/>
    <row r="268" s="50" customFormat="1" ht="13.15" x14ac:dyDescent="0.4"/>
    <row r="269" s="50" customFormat="1" ht="13.15" x14ac:dyDescent="0.4"/>
    <row r="270" s="50" customFormat="1" ht="13.15" x14ac:dyDescent="0.4"/>
    <row r="271" s="50" customFormat="1" ht="13.15" x14ac:dyDescent="0.4"/>
    <row r="272" s="50" customFormat="1" ht="13.15" x14ac:dyDescent="0.4"/>
    <row r="273" s="50" customFormat="1" ht="13.15" x14ac:dyDescent="0.4"/>
  </sheetData>
  <mergeCells count="1">
    <mergeCell ref="A7:G7"/>
  </mergeCells>
  <hyperlinks>
    <hyperlink ref="I2" location="'Expenditure Master Data'!A1" display="Click here for Expenditure Master Data"/>
    <hyperlink ref="I3" location="'Exh #30 GF Expenditures'!A1" display="Click here for Exhibit #30 GF Expenditures"/>
    <hyperlink ref="U3" location="'Expenditure Master Data'!A1" display="Click Here For Exhibit #17 Comparison of Expenditures by Category"/>
  </hyperlinks>
  <pageMargins left="0.2" right="0.2" top="0.2" bottom="0.2" header="0.5" footer="0.5"/>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8"/>
  <sheetViews>
    <sheetView workbookViewId="0">
      <selection activeCell="AI4" sqref="AI4"/>
    </sheetView>
  </sheetViews>
  <sheetFormatPr defaultRowHeight="14.25" x14ac:dyDescent="0.45"/>
  <cols>
    <col min="1" max="1" width="18" bestFit="1" customWidth="1"/>
    <col min="2" max="7" width="10.59765625" bestFit="1" customWidth="1"/>
    <col min="8" max="8" width="10.86328125" bestFit="1" customWidth="1"/>
    <col min="9" max="9" width="17" bestFit="1" customWidth="1"/>
    <col min="10" max="15" width="10.59765625" bestFit="1" customWidth="1"/>
  </cols>
  <sheetData>
    <row r="1" spans="1:15" ht="17.25" x14ac:dyDescent="0.45">
      <c r="A1" s="6" t="s">
        <v>51</v>
      </c>
    </row>
    <row r="2" spans="1:15" ht="17.25" x14ac:dyDescent="0.45">
      <c r="A2" s="6" t="s">
        <v>26</v>
      </c>
    </row>
    <row r="4" spans="1:15" x14ac:dyDescent="0.45">
      <c r="A4" s="12" t="s">
        <v>44</v>
      </c>
    </row>
    <row r="5" spans="1:15" x14ac:dyDescent="0.45">
      <c r="A5" s="12" t="s">
        <v>43</v>
      </c>
    </row>
    <row r="8" spans="1:15" x14ac:dyDescent="0.45">
      <c r="A8" s="567"/>
      <c r="B8" s="567"/>
      <c r="C8" s="567"/>
      <c r="D8" s="567"/>
      <c r="E8" s="567"/>
      <c r="F8" s="567"/>
      <c r="G8" s="567"/>
      <c r="H8" s="23"/>
      <c r="I8" s="49"/>
      <c r="J8" s="49"/>
      <c r="K8" s="49"/>
      <c r="L8" s="49"/>
      <c r="M8" s="49"/>
      <c r="N8" s="49"/>
      <c r="O8" s="49"/>
    </row>
    <row r="9" spans="1:15" x14ac:dyDescent="0.45">
      <c r="A9" s="5"/>
      <c r="B9" s="44"/>
      <c r="C9" s="44"/>
      <c r="D9" s="44"/>
      <c r="E9" s="44"/>
      <c r="F9" s="45"/>
      <c r="G9" s="45"/>
      <c r="H9" s="23"/>
      <c r="I9" s="5"/>
      <c r="J9" s="44"/>
      <c r="K9" s="44"/>
      <c r="L9" s="44"/>
      <c r="M9" s="44"/>
      <c r="N9" s="45"/>
      <c r="O9" s="45"/>
    </row>
    <row r="10" spans="1:15" x14ac:dyDescent="0.45">
      <c r="A10" s="5"/>
      <c r="B10" s="46"/>
      <c r="C10" s="46"/>
      <c r="D10" s="46"/>
      <c r="E10" s="46"/>
      <c r="F10" s="46"/>
      <c r="G10" s="46"/>
      <c r="H10" s="23"/>
      <c r="I10" s="5"/>
      <c r="J10" s="46"/>
      <c r="K10" s="46"/>
      <c r="L10" s="46"/>
      <c r="M10" s="46"/>
      <c r="N10" s="46"/>
      <c r="O10" s="46"/>
    </row>
    <row r="11" spans="1:15" x14ac:dyDescent="0.45">
      <c r="A11" s="5"/>
      <c r="B11" s="46"/>
      <c r="C11" s="46"/>
      <c r="D11" s="46"/>
      <c r="E11" s="46"/>
      <c r="F11" s="46"/>
      <c r="G11" s="46"/>
      <c r="H11" s="23"/>
      <c r="I11" s="5"/>
      <c r="J11" s="46"/>
      <c r="K11" s="46"/>
      <c r="L11" s="46"/>
      <c r="M11" s="46"/>
      <c r="N11" s="46"/>
      <c r="O11" s="46"/>
    </row>
    <row r="12" spans="1:15" x14ac:dyDescent="0.45">
      <c r="A12" s="5"/>
      <c r="B12" s="46"/>
      <c r="C12" s="46"/>
      <c r="D12" s="46"/>
      <c r="E12" s="46"/>
      <c r="F12" s="46"/>
      <c r="G12" s="46"/>
      <c r="H12" s="39"/>
      <c r="I12" s="5"/>
      <c r="J12" s="47"/>
      <c r="K12" s="47"/>
      <c r="L12" s="47"/>
      <c r="M12" s="47"/>
      <c r="N12" s="47"/>
      <c r="O12" s="47"/>
    </row>
    <row r="13" spans="1:15" x14ac:dyDescent="0.45">
      <c r="A13" s="5"/>
      <c r="B13" s="46"/>
      <c r="C13" s="46"/>
      <c r="D13" s="46"/>
      <c r="E13" s="46"/>
      <c r="F13" s="46"/>
      <c r="G13" s="46"/>
      <c r="H13" s="1"/>
      <c r="I13" s="5"/>
      <c r="J13" s="47"/>
      <c r="K13" s="47"/>
      <c r="L13" s="47"/>
      <c r="M13" s="47"/>
      <c r="N13" s="47"/>
      <c r="O13" s="47"/>
    </row>
    <row r="14" spans="1:15" x14ac:dyDescent="0.45">
      <c r="A14" s="5"/>
      <c r="B14" s="48"/>
      <c r="C14" s="48"/>
      <c r="D14" s="48"/>
      <c r="E14" s="48"/>
      <c r="F14" s="48"/>
      <c r="G14" s="48"/>
      <c r="H14" s="33"/>
      <c r="I14" s="5"/>
      <c r="J14" s="47"/>
      <c r="K14" s="47"/>
      <c r="L14" s="47"/>
      <c r="M14" s="47"/>
      <c r="N14" s="47"/>
      <c r="O14" s="47"/>
    </row>
    <row r="15" spans="1:15" x14ac:dyDescent="0.45">
      <c r="A15" s="5"/>
      <c r="B15" s="40"/>
      <c r="C15" s="40"/>
      <c r="D15" s="40"/>
      <c r="E15" s="40"/>
      <c r="F15" s="40"/>
      <c r="G15" s="40"/>
      <c r="H15" s="33"/>
      <c r="I15" s="5"/>
      <c r="J15" s="48"/>
      <c r="K15" s="48"/>
      <c r="L15" s="48"/>
      <c r="M15" s="48"/>
      <c r="N15" s="48"/>
      <c r="O15" s="48"/>
    </row>
    <row r="16" spans="1:15" x14ac:dyDescent="0.45">
      <c r="A16" s="5"/>
      <c r="B16" s="40"/>
      <c r="C16" s="40"/>
      <c r="D16" s="40"/>
      <c r="E16" s="40"/>
      <c r="F16" s="40"/>
      <c r="G16" s="40"/>
      <c r="H16" s="33"/>
      <c r="I16" s="5"/>
      <c r="J16" s="40"/>
      <c r="K16" s="40"/>
      <c r="L16" s="40"/>
      <c r="M16" s="40"/>
      <c r="N16" s="40"/>
      <c r="O16" s="40"/>
    </row>
    <row r="17" spans="1:15" x14ac:dyDescent="0.45">
      <c r="A17" s="5"/>
      <c r="B17" s="40"/>
      <c r="C17" s="40"/>
      <c r="D17" s="40"/>
      <c r="E17" s="40"/>
      <c r="F17" s="40"/>
      <c r="G17" s="40"/>
      <c r="H17" s="33"/>
      <c r="I17" s="5"/>
      <c r="J17" s="40"/>
      <c r="K17" s="40"/>
      <c r="L17" s="40"/>
      <c r="M17" s="40"/>
      <c r="N17" s="40"/>
      <c r="O17" s="40"/>
    </row>
    <row r="18" spans="1:15" x14ac:dyDescent="0.45">
      <c r="A18" s="5"/>
      <c r="B18" s="40"/>
      <c r="C18" s="40"/>
      <c r="D18" s="40"/>
      <c r="E18" s="40"/>
      <c r="F18" s="40"/>
      <c r="G18" s="40"/>
      <c r="H18" s="33"/>
      <c r="I18" s="5"/>
      <c r="J18" s="40"/>
      <c r="K18" s="40"/>
      <c r="L18" s="40"/>
      <c r="M18" s="40"/>
      <c r="N18" s="40"/>
      <c r="O18" s="40"/>
    </row>
    <row r="19" spans="1:15" x14ac:dyDescent="0.45">
      <c r="A19" s="5"/>
      <c r="B19" s="40"/>
      <c r="C19" s="40"/>
      <c r="D19" s="40"/>
      <c r="E19" s="40"/>
      <c r="F19" s="40"/>
      <c r="G19" s="40"/>
      <c r="H19" s="33"/>
      <c r="I19" s="5"/>
      <c r="J19" s="40"/>
      <c r="K19" s="40"/>
      <c r="L19" s="40"/>
      <c r="M19" s="40"/>
      <c r="N19" s="40"/>
      <c r="O19" s="40"/>
    </row>
    <row r="20" spans="1:15" x14ac:dyDescent="0.45">
      <c r="A20" s="5"/>
      <c r="B20" s="42"/>
      <c r="C20" s="42"/>
      <c r="D20" s="42"/>
      <c r="E20" s="42"/>
      <c r="F20" s="42"/>
      <c r="G20" s="42"/>
      <c r="H20" s="33"/>
      <c r="I20" s="5"/>
      <c r="J20" s="40"/>
      <c r="K20" s="40"/>
      <c r="L20" s="40"/>
      <c r="M20" s="40"/>
      <c r="N20" s="40"/>
      <c r="O20" s="40"/>
    </row>
    <row r="21" spans="1:15" x14ac:dyDescent="0.45">
      <c r="A21" s="5"/>
      <c r="B21" s="40"/>
      <c r="C21" s="40"/>
      <c r="D21" s="40"/>
      <c r="E21" s="40"/>
      <c r="F21" s="40"/>
      <c r="G21" s="40"/>
      <c r="H21" s="33"/>
      <c r="I21" s="5"/>
      <c r="J21" s="42"/>
      <c r="K21" s="42"/>
      <c r="L21" s="42"/>
      <c r="M21" s="42"/>
      <c r="N21" s="42"/>
      <c r="O21" s="42"/>
    </row>
    <row r="22" spans="1:15" x14ac:dyDescent="0.45">
      <c r="A22" s="41"/>
      <c r="B22" s="42"/>
      <c r="C22" s="42"/>
      <c r="D22" s="42"/>
      <c r="E22" s="42"/>
      <c r="F22" s="42"/>
      <c r="G22" s="42"/>
      <c r="H22" s="33"/>
      <c r="I22" s="32"/>
    </row>
    <row r="23" spans="1:15" x14ac:dyDescent="0.45">
      <c r="A23" s="43"/>
      <c r="B23" s="3" t="s">
        <v>1</v>
      </c>
      <c r="C23" s="3" t="s">
        <v>2</v>
      </c>
      <c r="D23" s="4" t="s">
        <v>3</v>
      </c>
      <c r="E23" s="4" t="s">
        <v>4</v>
      </c>
      <c r="F23" s="4" t="s">
        <v>29</v>
      </c>
      <c r="I23" s="32"/>
    </row>
    <row r="24" spans="1:15" x14ac:dyDescent="0.45">
      <c r="A24" s="43" t="s">
        <v>5</v>
      </c>
      <c r="B24" s="18" t="e">
        <f>#REF!</f>
        <v>#REF!</v>
      </c>
      <c r="C24" s="18" t="e">
        <f>#REF!</f>
        <v>#REF!</v>
      </c>
      <c r="D24" s="18" t="e">
        <f>#REF!</f>
        <v>#REF!</v>
      </c>
      <c r="E24" s="18" t="e">
        <f>#REF!</f>
        <v>#REF!</v>
      </c>
      <c r="F24" s="18" t="e">
        <f>#REF!</f>
        <v>#REF!</v>
      </c>
      <c r="I24" s="32"/>
    </row>
    <row r="25" spans="1:15" x14ac:dyDescent="0.45">
      <c r="A25" s="43" t="s">
        <v>25</v>
      </c>
      <c r="B25" s="18" t="e">
        <f>#REF!</f>
        <v>#REF!</v>
      </c>
      <c r="C25" s="18" t="e">
        <f>#REF!</f>
        <v>#REF!</v>
      </c>
      <c r="D25" s="18" t="e">
        <f>#REF!</f>
        <v>#REF!</v>
      </c>
      <c r="E25" s="18" t="e">
        <f>#REF!</f>
        <v>#REF!</v>
      </c>
      <c r="F25" s="18" t="e">
        <f>#REF!</f>
        <v>#REF!</v>
      </c>
      <c r="H25" s="78" t="e">
        <f>MIN(B24:F25)</f>
        <v>#REF!</v>
      </c>
      <c r="I25" s="95" t="s">
        <v>41</v>
      </c>
    </row>
    <row r="26" spans="1:15" x14ac:dyDescent="0.45">
      <c r="A26" s="33"/>
      <c r="B26" s="33"/>
      <c r="C26" s="33"/>
      <c r="D26" s="33"/>
      <c r="E26" s="33"/>
      <c r="F26" s="33"/>
      <c r="G26" s="33"/>
      <c r="H26" s="30" t="e">
        <f>MAX(B24:F25)</f>
        <v>#REF!</v>
      </c>
      <c r="I26" s="95" t="s">
        <v>42</v>
      </c>
    </row>
    <row r="27" spans="1:15" x14ac:dyDescent="0.45">
      <c r="A27" s="33"/>
      <c r="B27" s="33"/>
      <c r="C27" s="33"/>
      <c r="D27" s="33"/>
      <c r="E27" s="33"/>
      <c r="F27" s="33"/>
      <c r="G27" s="33"/>
      <c r="H27" s="30"/>
      <c r="I27" s="32"/>
    </row>
    <row r="28" spans="1:15" x14ac:dyDescent="0.45">
      <c r="A28" s="33"/>
      <c r="B28" s="33"/>
      <c r="C28" s="33"/>
      <c r="D28" s="33"/>
      <c r="E28" s="33"/>
      <c r="F28" s="33"/>
      <c r="G28" s="33"/>
      <c r="H28" s="30"/>
      <c r="I28" s="32"/>
    </row>
    <row r="29" spans="1:15" x14ac:dyDescent="0.45">
      <c r="A29" s="33"/>
      <c r="B29" s="33"/>
      <c r="C29" s="33"/>
      <c r="D29" s="33"/>
      <c r="E29" s="33"/>
      <c r="F29" s="33"/>
      <c r="G29" s="33"/>
      <c r="H29" s="30"/>
      <c r="I29" s="30"/>
    </row>
    <row r="30" spans="1:15" x14ac:dyDescent="0.45">
      <c r="A30" s="33"/>
      <c r="B30" s="33"/>
      <c r="C30" s="33"/>
      <c r="D30" s="33"/>
      <c r="E30" s="33"/>
      <c r="F30" s="33"/>
      <c r="G30" s="33"/>
      <c r="H30" s="30"/>
      <c r="I30" s="30"/>
    </row>
    <row r="31" spans="1:15" x14ac:dyDescent="0.45">
      <c r="A31" s="33"/>
      <c r="B31" s="33"/>
      <c r="C31" s="33"/>
      <c r="D31" s="33"/>
      <c r="E31" s="33">
        <v>32821206</v>
      </c>
      <c r="F31" s="33"/>
      <c r="G31" s="33"/>
      <c r="H31" s="30"/>
      <c r="I31" s="30"/>
    </row>
    <row r="32" spans="1:15" x14ac:dyDescent="0.45">
      <c r="A32" s="33"/>
      <c r="B32" s="33"/>
      <c r="C32" s="33"/>
      <c r="D32" s="33"/>
      <c r="E32" s="33">
        <v>25086</v>
      </c>
      <c r="F32" s="33"/>
      <c r="G32" s="33"/>
      <c r="H32" s="30"/>
      <c r="I32" s="30"/>
    </row>
    <row r="33" spans="1:9" x14ac:dyDescent="0.45">
      <c r="A33" s="33"/>
      <c r="B33" s="33"/>
      <c r="C33" s="33"/>
      <c r="D33" s="33"/>
      <c r="E33" s="93">
        <f>SUM(E31:E32)</f>
        <v>32846292</v>
      </c>
      <c r="F33" s="33"/>
      <c r="G33" s="33"/>
      <c r="H33" s="30"/>
      <c r="I33" s="30"/>
    </row>
    <row r="34" spans="1:9" x14ac:dyDescent="0.45">
      <c r="A34" s="33"/>
      <c r="B34" s="33"/>
      <c r="C34" s="33"/>
      <c r="D34" s="33"/>
      <c r="E34" s="33"/>
      <c r="F34" s="33"/>
      <c r="G34" s="33"/>
      <c r="H34" s="30"/>
      <c r="I34" s="30"/>
    </row>
    <row r="35" spans="1:9" x14ac:dyDescent="0.45">
      <c r="A35" s="90"/>
      <c r="B35" s="33"/>
      <c r="C35" s="33"/>
      <c r="D35" s="33"/>
      <c r="E35" s="33">
        <v>31739960</v>
      </c>
      <c r="F35" s="33"/>
      <c r="G35" s="33"/>
      <c r="H35" s="10"/>
      <c r="I35" s="10"/>
    </row>
    <row r="36" spans="1:9" x14ac:dyDescent="0.45">
      <c r="E36" s="33">
        <v>1096535</v>
      </c>
      <c r="H36" s="10"/>
      <c r="I36" s="10"/>
    </row>
    <row r="37" spans="1:9" x14ac:dyDescent="0.45">
      <c r="A37" s="23"/>
      <c r="B37" s="23"/>
      <c r="C37" s="23"/>
      <c r="D37" s="23"/>
      <c r="E37" s="128">
        <f>SUM(E35:E36)</f>
        <v>32836495</v>
      </c>
      <c r="F37" s="23"/>
      <c r="G37" s="23"/>
      <c r="H37" s="2"/>
      <c r="I37" s="2"/>
    </row>
    <row r="38" spans="1:9" x14ac:dyDescent="0.45">
      <c r="A38" s="23"/>
      <c r="B38" s="23"/>
      <c r="C38" s="23"/>
      <c r="D38" s="23"/>
      <c r="E38" s="23"/>
      <c r="F38" s="23"/>
      <c r="G38" s="23"/>
      <c r="H38" s="23"/>
      <c r="I38" s="23"/>
    </row>
    <row r="39" spans="1:9" x14ac:dyDescent="0.45">
      <c r="A39" s="23"/>
      <c r="B39" s="23"/>
      <c r="C39" s="23"/>
      <c r="D39" s="23"/>
      <c r="E39" s="23"/>
      <c r="F39" s="23"/>
      <c r="G39" s="23"/>
      <c r="H39" s="23"/>
      <c r="I39" s="23"/>
    </row>
    <row r="40" spans="1:9" x14ac:dyDescent="0.45">
      <c r="H40" s="23"/>
      <c r="I40" s="23"/>
    </row>
    <row r="41" spans="1:9" x14ac:dyDescent="0.45">
      <c r="H41" s="1"/>
      <c r="I41" s="1"/>
    </row>
    <row r="42" spans="1:9" x14ac:dyDescent="0.45">
      <c r="H42" s="13"/>
      <c r="I42" s="13"/>
    </row>
    <row r="43" spans="1:9" x14ac:dyDescent="0.45">
      <c r="A43" s="10"/>
      <c r="B43" s="10"/>
      <c r="C43" s="10"/>
      <c r="D43" s="10"/>
      <c r="E43" s="10"/>
      <c r="F43" s="10"/>
      <c r="G43" s="10"/>
      <c r="H43" s="13"/>
      <c r="I43" s="13"/>
    </row>
    <row r="44" spans="1:9" x14ac:dyDescent="0.45">
      <c r="A44" s="10"/>
      <c r="B44" s="10"/>
      <c r="C44" s="10"/>
      <c r="D44" s="10"/>
      <c r="E44" s="10"/>
      <c r="F44" s="10"/>
      <c r="G44" s="10"/>
      <c r="H44" s="10"/>
      <c r="I44" s="10"/>
    </row>
    <row r="45" spans="1:9" x14ac:dyDescent="0.45">
      <c r="A45" s="10"/>
      <c r="B45" s="10"/>
      <c r="C45" s="22"/>
      <c r="D45" s="22"/>
      <c r="E45" s="22"/>
      <c r="F45" s="22"/>
      <c r="G45" s="22"/>
      <c r="H45" s="10"/>
      <c r="I45" s="10"/>
    </row>
    <row r="46" spans="1:9" x14ac:dyDescent="0.45">
      <c r="A46" s="23"/>
      <c r="B46" s="23"/>
      <c r="C46" s="23"/>
      <c r="D46" s="23"/>
      <c r="E46" s="23"/>
      <c r="F46" s="23"/>
      <c r="G46" s="23"/>
      <c r="H46" s="22"/>
      <c r="I46" s="22"/>
    </row>
    <row r="47" spans="1:9" x14ac:dyDescent="0.45">
      <c r="A47" s="23"/>
      <c r="B47" s="23"/>
      <c r="C47" s="23"/>
      <c r="D47" s="23"/>
      <c r="E47" s="23"/>
      <c r="F47" s="23"/>
      <c r="G47" s="23"/>
      <c r="H47" s="23"/>
      <c r="I47" s="23"/>
    </row>
    <row r="48" spans="1:9" x14ac:dyDescent="0.45">
      <c r="H48" s="23"/>
      <c r="I48" s="23"/>
    </row>
  </sheetData>
  <mergeCells count="1">
    <mergeCell ref="A8:G8"/>
  </mergeCells>
  <hyperlinks>
    <hyperlink ref="A4" location="'Revenue Master Data'!A1" display="Click here for expanded data Exhibit #2"/>
    <hyperlink ref="A5" location="'Expenditure Master Data'!A1" display="Click here for Expenditure Master Data"/>
  </hyperlinks>
  <pageMargins left="0.2" right="0.2" top="0.2" bottom="0.2" header="0.5" footer="0.5"/>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8"/>
  <sheetViews>
    <sheetView zoomScaleNormal="100" workbookViewId="0">
      <selection sqref="A1:H1"/>
    </sheetView>
  </sheetViews>
  <sheetFormatPr defaultColWidth="9.1328125" defaultRowHeight="15.4" x14ac:dyDescent="0.45"/>
  <cols>
    <col min="1" max="1" width="36.3984375" style="92" customWidth="1"/>
    <col min="2" max="2" width="13.3984375" style="92" hidden="1" customWidth="1"/>
    <col min="3" max="8" width="13.3984375" style="92" customWidth="1"/>
    <col min="9" max="9" width="13.3984375" style="92" bestFit="1" customWidth="1"/>
    <col min="10" max="10" width="9.1328125" style="92"/>
    <col min="11" max="30" width="9.1328125" style="210"/>
    <col min="31" max="16384" width="9.1328125" style="92"/>
  </cols>
  <sheetData>
    <row r="1" spans="1:10" ht="80.25" customHeight="1" x14ac:dyDescent="0.45">
      <c r="A1" s="483" t="s">
        <v>338</v>
      </c>
      <c r="B1" s="483"/>
      <c r="C1" s="483"/>
      <c r="D1" s="483"/>
      <c r="E1" s="483"/>
      <c r="F1" s="483"/>
      <c r="G1" s="483"/>
      <c r="H1" s="483"/>
      <c r="I1" s="210"/>
      <c r="J1" s="210"/>
    </row>
    <row r="2" spans="1:10" x14ac:dyDescent="0.45">
      <c r="A2" s="207"/>
      <c r="B2" s="207">
        <v>2013</v>
      </c>
      <c r="C2" s="207">
        <v>2021</v>
      </c>
      <c r="D2" s="207">
        <f>C2+1</f>
        <v>2022</v>
      </c>
      <c r="E2" s="207">
        <f t="shared" ref="E2:G2" si="0">D2+1</f>
        <v>2023</v>
      </c>
      <c r="F2" s="207">
        <f t="shared" si="0"/>
        <v>2024</v>
      </c>
      <c r="G2" s="207">
        <f t="shared" si="0"/>
        <v>2025</v>
      </c>
      <c r="H2" s="207">
        <v>2026</v>
      </c>
      <c r="I2" s="210"/>
      <c r="J2" s="210"/>
    </row>
    <row r="3" spans="1:10" x14ac:dyDescent="0.45">
      <c r="A3" s="208"/>
      <c r="B3" s="209" t="s">
        <v>27</v>
      </c>
      <c r="C3" s="209" t="s">
        <v>27</v>
      </c>
      <c r="D3" s="209" t="s">
        <v>27</v>
      </c>
      <c r="E3" s="209" t="s">
        <v>27</v>
      </c>
      <c r="F3" s="209" t="s">
        <v>28</v>
      </c>
      <c r="G3" s="209" t="s">
        <v>28</v>
      </c>
      <c r="H3" s="209" t="s">
        <v>28</v>
      </c>
      <c r="I3" s="210"/>
      <c r="J3" s="210"/>
    </row>
    <row r="4" spans="1:10" ht="15.75" thickBot="1" x14ac:dyDescent="0.5">
      <c r="A4" s="213" t="s">
        <v>339</v>
      </c>
      <c r="B4" s="212" t="e">
        <f>#REF!+#REF!</f>
        <v>#REF!</v>
      </c>
      <c r="C4" s="212">
        <f>'Strategic Outlook'!F36</f>
        <v>6168679.8599999994</v>
      </c>
      <c r="D4" s="212">
        <f>'Strategic Outlook'!G36</f>
        <v>7201115.4762499975</v>
      </c>
      <c r="E4" s="212">
        <f>'Strategic Outlook'!H36</f>
        <v>6687521.3012499968</v>
      </c>
      <c r="F4" s="212">
        <f>'Strategic Outlook'!I36</f>
        <v>5900469.126249996</v>
      </c>
      <c r="G4" s="212">
        <f>'Strategic Outlook'!J36</f>
        <v>5366114.2012499953</v>
      </c>
      <c r="H4" s="212">
        <f>'Strategic Outlook'!K36</f>
        <v>4633572.1512499945</v>
      </c>
      <c r="I4" s="210"/>
      <c r="J4" s="210"/>
    </row>
    <row r="5" spans="1:10" ht="15.75" thickTop="1" x14ac:dyDescent="0.45">
      <c r="A5" s="215" t="s">
        <v>341</v>
      </c>
      <c r="B5" s="214" t="e">
        <f>B4/#REF!</f>
        <v>#REF!</v>
      </c>
      <c r="C5" s="214">
        <f t="shared" ref="C5" si="1">C4/C10</f>
        <v>0.68017538550538104</v>
      </c>
      <c r="D5" s="214">
        <f t="shared" ref="D5:H5" si="2">D4/D10</f>
        <v>0.72217620244634051</v>
      </c>
      <c r="E5" s="214">
        <f t="shared" si="2"/>
        <v>0.55893517411099058</v>
      </c>
      <c r="F5" s="214">
        <f t="shared" si="2"/>
        <v>0.48013322932765584</v>
      </c>
      <c r="G5" s="214">
        <f t="shared" si="2"/>
        <v>0.44630132127247524</v>
      </c>
      <c r="H5" s="214">
        <f t="shared" si="2"/>
        <v>0.37745465126291128</v>
      </c>
      <c r="I5" s="210"/>
      <c r="J5" s="210"/>
    </row>
    <row r="6" spans="1:10" x14ac:dyDescent="0.45">
      <c r="A6" s="210"/>
      <c r="B6" s="211"/>
      <c r="C6" s="211"/>
      <c r="D6" s="211"/>
      <c r="E6" s="211"/>
      <c r="F6" s="211"/>
      <c r="G6" s="211"/>
      <c r="H6" s="211"/>
      <c r="I6" s="210"/>
      <c r="J6" s="210"/>
    </row>
    <row r="7" spans="1:10" x14ac:dyDescent="0.45">
      <c r="A7" s="210"/>
      <c r="B7" s="211"/>
      <c r="C7" s="211"/>
      <c r="D7" s="211"/>
      <c r="E7" s="211"/>
      <c r="F7" s="211"/>
      <c r="G7" s="211"/>
      <c r="H7" s="211"/>
      <c r="I7" s="210"/>
      <c r="J7" s="210"/>
    </row>
    <row r="8" spans="1:10" x14ac:dyDescent="0.45">
      <c r="A8" s="210"/>
      <c r="B8" s="210"/>
      <c r="C8" s="210"/>
      <c r="D8" s="210"/>
      <c r="E8" s="210"/>
      <c r="F8" s="210"/>
      <c r="G8" s="210"/>
      <c r="H8" s="210"/>
      <c r="I8" s="210"/>
      <c r="J8" s="210"/>
    </row>
    <row r="9" spans="1:10" x14ac:dyDescent="0.45">
      <c r="A9" s="210"/>
      <c r="B9" s="210"/>
      <c r="C9" s="210"/>
      <c r="D9" s="210"/>
      <c r="E9" s="210"/>
      <c r="F9" s="210"/>
      <c r="G9" s="210"/>
      <c r="H9" s="210"/>
      <c r="I9" s="210"/>
      <c r="J9" s="210"/>
    </row>
    <row r="10" spans="1:10" x14ac:dyDescent="0.45">
      <c r="A10" s="210" t="s">
        <v>340</v>
      </c>
      <c r="B10" s="211" t="e">
        <f>#REF!</f>
        <v>#REF!</v>
      </c>
      <c r="C10" s="211">
        <f>'Strategic Outlook'!F33</f>
        <v>9069248.8900000006</v>
      </c>
      <c r="D10" s="211">
        <f>'Strategic Outlook'!G33</f>
        <v>9971410.6500000022</v>
      </c>
      <c r="E10" s="211">
        <f>'Strategic Outlook'!H33</f>
        <v>11964753</v>
      </c>
      <c r="F10" s="211">
        <f>'Strategic Outlook'!I33</f>
        <v>12289233</v>
      </c>
      <c r="G10" s="211">
        <f>'Strategic Outlook'!J33</f>
        <v>12023523</v>
      </c>
      <c r="H10" s="211">
        <f>'Strategic Outlook'!K33</f>
        <v>12275838</v>
      </c>
      <c r="I10" s="210"/>
      <c r="J10" s="210"/>
    </row>
    <row r="11" spans="1:10" s="210" customFormat="1" x14ac:dyDescent="0.45">
      <c r="B11" s="405"/>
    </row>
    <row r="12" spans="1:10" s="210" customFormat="1" x14ac:dyDescent="0.45"/>
    <row r="13" spans="1:10" s="210" customFormat="1" x14ac:dyDescent="0.45">
      <c r="B13" s="211"/>
      <c r="C13" s="211"/>
      <c r="D13" s="211"/>
      <c r="E13" s="211"/>
      <c r="F13" s="211"/>
      <c r="G13" s="211"/>
      <c r="H13" s="211"/>
    </row>
    <row r="14" spans="1:10" s="210" customFormat="1" x14ac:dyDescent="0.45"/>
    <row r="15" spans="1:10" s="210" customFormat="1" x14ac:dyDescent="0.45"/>
    <row r="16" spans="1:10" s="210" customFormat="1" x14ac:dyDescent="0.45"/>
    <row r="17" s="210" customFormat="1" x14ac:dyDescent="0.45"/>
    <row r="18" s="210" customFormat="1" x14ac:dyDescent="0.45"/>
    <row r="19" s="210" customFormat="1" x14ac:dyDescent="0.45"/>
    <row r="20" s="210" customFormat="1" x14ac:dyDescent="0.45"/>
    <row r="21" s="210" customFormat="1" x14ac:dyDescent="0.45"/>
    <row r="22" s="210" customFormat="1" x14ac:dyDescent="0.45"/>
    <row r="23" s="210" customFormat="1" x14ac:dyDescent="0.45"/>
    <row r="24" s="210" customFormat="1" x14ac:dyDescent="0.45"/>
    <row r="25" s="210" customFormat="1" x14ac:dyDescent="0.45"/>
    <row r="26" s="210" customFormat="1" x14ac:dyDescent="0.45"/>
    <row r="27" s="210" customFormat="1" x14ac:dyDescent="0.45"/>
    <row r="28" s="210" customFormat="1" x14ac:dyDescent="0.45"/>
    <row r="29" s="210" customFormat="1" x14ac:dyDescent="0.45"/>
    <row r="30" s="210" customFormat="1" x14ac:dyDescent="0.45"/>
    <row r="31" s="210" customFormat="1" x14ac:dyDescent="0.45"/>
    <row r="32" s="210" customFormat="1" x14ac:dyDescent="0.45"/>
    <row r="33" s="210" customFormat="1" x14ac:dyDescent="0.45"/>
    <row r="34" s="210" customFormat="1" x14ac:dyDescent="0.45"/>
    <row r="35" s="210" customFormat="1" x14ac:dyDescent="0.45"/>
    <row r="36" s="210" customFormat="1" x14ac:dyDescent="0.45"/>
    <row r="37" s="210" customFormat="1" x14ac:dyDescent="0.45"/>
    <row r="38" s="210" customFormat="1" x14ac:dyDescent="0.45"/>
    <row r="39" s="210" customFormat="1" x14ac:dyDescent="0.45"/>
    <row r="40" s="210" customFormat="1" x14ac:dyDescent="0.45"/>
    <row r="41" s="210" customFormat="1" x14ac:dyDescent="0.45"/>
    <row r="42" s="210" customFormat="1" x14ac:dyDescent="0.45"/>
    <row r="43" s="210" customFormat="1" x14ac:dyDescent="0.45"/>
    <row r="44" s="210" customFormat="1" x14ac:dyDescent="0.45"/>
    <row r="45" s="210" customFormat="1" x14ac:dyDescent="0.45"/>
    <row r="46" s="210" customFormat="1" x14ac:dyDescent="0.45"/>
    <row r="47" s="210" customFormat="1" x14ac:dyDescent="0.45"/>
    <row r="48" s="210" customFormat="1" x14ac:dyDescent="0.45"/>
    <row r="49" s="210" customFormat="1" x14ac:dyDescent="0.45"/>
    <row r="50" s="210" customFormat="1" x14ac:dyDescent="0.45"/>
    <row r="51" s="210" customFormat="1" x14ac:dyDescent="0.45"/>
    <row r="52" s="210" customFormat="1" x14ac:dyDescent="0.45"/>
    <row r="53" s="210" customFormat="1" x14ac:dyDescent="0.45"/>
    <row r="54" s="210" customFormat="1" x14ac:dyDescent="0.45"/>
    <row r="55" s="210" customFormat="1" x14ac:dyDescent="0.45"/>
    <row r="56" s="210" customFormat="1" x14ac:dyDescent="0.45"/>
    <row r="57" s="210" customFormat="1" x14ac:dyDescent="0.45"/>
    <row r="58" s="210" customFormat="1" x14ac:dyDescent="0.45"/>
    <row r="59" s="210" customFormat="1" x14ac:dyDescent="0.45"/>
    <row r="60" s="210" customFormat="1" x14ac:dyDescent="0.45"/>
    <row r="61" s="210" customFormat="1" x14ac:dyDescent="0.45"/>
    <row r="62" s="210" customFormat="1" x14ac:dyDescent="0.45"/>
    <row r="63" s="210" customFormat="1" x14ac:dyDescent="0.45"/>
    <row r="64" s="210" customFormat="1" x14ac:dyDescent="0.45"/>
    <row r="65" s="210" customFormat="1" x14ac:dyDescent="0.45"/>
    <row r="66" s="210" customFormat="1" x14ac:dyDescent="0.45"/>
    <row r="67" s="210" customFormat="1" x14ac:dyDescent="0.45"/>
    <row r="68" s="210" customFormat="1" x14ac:dyDescent="0.45"/>
    <row r="69" s="210" customFormat="1" x14ac:dyDescent="0.45"/>
    <row r="70" s="210" customFormat="1" x14ac:dyDescent="0.45"/>
    <row r="71" s="210" customFormat="1" x14ac:dyDescent="0.45"/>
    <row r="72" s="210" customFormat="1" x14ac:dyDescent="0.45"/>
    <row r="73" s="210" customFormat="1" x14ac:dyDescent="0.45"/>
    <row r="74" s="210" customFormat="1" x14ac:dyDescent="0.45"/>
    <row r="75" s="210" customFormat="1" x14ac:dyDescent="0.45"/>
    <row r="76" s="210" customFormat="1" x14ac:dyDescent="0.45"/>
    <row r="77" s="210" customFormat="1" x14ac:dyDescent="0.45"/>
    <row r="78" s="210" customFormat="1" x14ac:dyDescent="0.45"/>
  </sheetData>
  <mergeCells count="1">
    <mergeCell ref="A1:H1"/>
  </mergeCells>
  <pageMargins left="0.7" right="0.7" top="0.75" bottom="0.75" header="0.3" footer="0.3"/>
  <pageSetup scale="6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6"/>
  <sheetViews>
    <sheetView workbookViewId="0">
      <selection activeCell="J6" sqref="J6"/>
    </sheetView>
  </sheetViews>
  <sheetFormatPr defaultColWidth="9.1328125" defaultRowHeight="11.65" x14ac:dyDescent="0.35"/>
  <cols>
    <col min="1" max="1" width="33.3984375" style="322" customWidth="1"/>
    <col min="2" max="2" width="10.1328125" style="322" customWidth="1"/>
    <col min="3" max="3" width="12.59765625" style="322" customWidth="1"/>
    <col min="4" max="8" width="9" style="322" customWidth="1"/>
    <col min="9" max="9" width="4" style="322" customWidth="1"/>
    <col min="10" max="10" width="27.86328125" style="322" customWidth="1"/>
    <col min="11" max="16384" width="9.1328125" style="322"/>
  </cols>
  <sheetData>
    <row r="1" spans="1:17" s="288" customFormat="1" ht="17.649999999999999" x14ac:dyDescent="0.5">
      <c r="A1" s="487" t="s">
        <v>150</v>
      </c>
      <c r="B1" s="488"/>
      <c r="C1" s="488"/>
      <c r="D1" s="488"/>
      <c r="E1" s="488"/>
      <c r="F1" s="488"/>
      <c r="G1" s="488"/>
      <c r="H1" s="489"/>
    </row>
    <row r="2" spans="1:17" s="288" customFormat="1" ht="24.75" customHeight="1" x14ac:dyDescent="0.5">
      <c r="A2" s="289" t="s">
        <v>151</v>
      </c>
      <c r="B2" s="490" t="s">
        <v>152</v>
      </c>
      <c r="C2" s="491"/>
      <c r="D2" s="491"/>
      <c r="E2" s="492"/>
      <c r="F2" s="493" t="s">
        <v>153</v>
      </c>
      <c r="G2" s="494"/>
      <c r="H2" s="290">
        <v>1</v>
      </c>
    </row>
    <row r="3" spans="1:17" s="292" customFormat="1" ht="57" customHeight="1" x14ac:dyDescent="0.45">
      <c r="A3" s="291" t="s">
        <v>154</v>
      </c>
      <c r="B3" s="495" t="s">
        <v>324</v>
      </c>
      <c r="C3" s="496"/>
      <c r="D3" s="496"/>
      <c r="E3" s="496"/>
      <c r="F3" s="496"/>
      <c r="G3" s="496"/>
      <c r="H3" s="497"/>
    </row>
    <row r="4" spans="1:17" s="292" customFormat="1" ht="15.4" x14ac:dyDescent="0.45">
      <c r="A4" s="293" t="s">
        <v>155</v>
      </c>
      <c r="B4" s="498" t="s">
        <v>68</v>
      </c>
      <c r="C4" s="499"/>
      <c r="D4" s="499"/>
      <c r="E4" s="500"/>
      <c r="F4" s="294"/>
      <c r="G4" s="501" t="s">
        <v>156</v>
      </c>
      <c r="H4" s="502"/>
    </row>
    <row r="5" spans="1:17" s="292" customFormat="1" ht="15.75" customHeight="1" x14ac:dyDescent="0.45">
      <c r="A5" s="293" t="s">
        <v>157</v>
      </c>
      <c r="B5" s="498" t="s">
        <v>158</v>
      </c>
      <c r="C5" s="499"/>
      <c r="D5" s="499"/>
      <c r="E5" s="500"/>
      <c r="F5" s="295" t="s">
        <v>159</v>
      </c>
      <c r="G5" s="503"/>
      <c r="H5" s="504"/>
    </row>
    <row r="6" spans="1:17" s="292" customFormat="1" ht="15.4" x14ac:dyDescent="0.45">
      <c r="A6" s="293" t="s">
        <v>160</v>
      </c>
      <c r="B6" s="498" t="s">
        <v>161</v>
      </c>
      <c r="C6" s="499"/>
      <c r="D6" s="499"/>
      <c r="E6" s="500"/>
      <c r="F6" s="294"/>
      <c r="G6" s="505"/>
      <c r="H6" s="506"/>
      <c r="J6" s="324" t="s">
        <v>236</v>
      </c>
    </row>
    <row r="7" spans="1:17" s="292" customFormat="1" ht="15.4" x14ac:dyDescent="0.45">
      <c r="A7" s="296" t="s">
        <v>162</v>
      </c>
      <c r="B7" s="498" t="s">
        <v>119</v>
      </c>
      <c r="C7" s="499"/>
      <c r="D7" s="499"/>
      <c r="E7" s="499"/>
      <c r="F7" s="499"/>
      <c r="G7" s="499"/>
      <c r="H7" s="500"/>
    </row>
    <row r="8" spans="1:17" s="292" customFormat="1" ht="15.4" x14ac:dyDescent="0.45">
      <c r="A8" s="296" t="s">
        <v>163</v>
      </c>
      <c r="B8" s="498" t="s">
        <v>323</v>
      </c>
      <c r="C8" s="499"/>
      <c r="D8" s="499"/>
      <c r="E8" s="499"/>
      <c r="F8" s="499"/>
      <c r="G8" s="499"/>
      <c r="H8" s="500"/>
    </row>
    <row r="9" spans="1:17" s="292" customFormat="1" ht="15.75" customHeight="1" x14ac:dyDescent="0.45">
      <c r="A9" s="297"/>
      <c r="B9" s="297"/>
      <c r="C9" s="294"/>
      <c r="D9" s="294"/>
      <c r="E9" s="294"/>
      <c r="F9" s="294"/>
      <c r="G9" s="294"/>
      <c r="H9" s="294"/>
    </row>
    <row r="10" spans="1:17" s="292" customFormat="1" ht="14.25" customHeight="1" x14ac:dyDescent="0.45">
      <c r="A10" s="298" t="s">
        <v>164</v>
      </c>
      <c r="B10" s="298"/>
      <c r="C10" s="299" t="s">
        <v>165</v>
      </c>
      <c r="D10" s="294" t="s">
        <v>166</v>
      </c>
      <c r="E10" s="509" t="s">
        <v>167</v>
      </c>
      <c r="F10" s="509"/>
      <c r="G10" s="509"/>
      <c r="H10" s="300" t="s">
        <v>168</v>
      </c>
    </row>
    <row r="11" spans="1:17" s="292" customFormat="1" ht="15.75" customHeight="1" x14ac:dyDescent="0.45">
      <c r="A11" s="301" t="s">
        <v>169</v>
      </c>
      <c r="B11" s="298"/>
      <c r="C11" s="299" t="s">
        <v>170</v>
      </c>
      <c r="D11" s="294"/>
      <c r="E11" s="509"/>
      <c r="F11" s="509"/>
      <c r="G11" s="509"/>
      <c r="H11" s="302"/>
    </row>
    <row r="12" spans="1:17" s="292" customFormat="1" ht="15.4" x14ac:dyDescent="0.45">
      <c r="A12" s="301" t="s">
        <v>171</v>
      </c>
      <c r="C12" s="300" t="s">
        <v>168</v>
      </c>
      <c r="D12" s="294"/>
      <c r="E12" s="509"/>
      <c r="F12" s="509"/>
      <c r="G12" s="509"/>
      <c r="H12" s="302"/>
    </row>
    <row r="13" spans="1:17" s="305" customFormat="1" ht="15.4" x14ac:dyDescent="0.45">
      <c r="A13" s="301"/>
      <c r="B13" s="298"/>
      <c r="C13" s="303"/>
      <c r="D13" s="513" t="s">
        <v>301</v>
      </c>
      <c r="E13" s="514"/>
      <c r="F13" s="514"/>
      <c r="G13" s="514"/>
      <c r="H13" s="515"/>
      <c r="I13" s="304"/>
      <c r="Q13" s="292"/>
    </row>
    <row r="14" spans="1:17" s="305" customFormat="1" ht="25.5" x14ac:dyDescent="0.45">
      <c r="A14" s="306" t="s">
        <v>172</v>
      </c>
      <c r="B14" s="307"/>
      <c r="C14" s="308" t="s">
        <v>173</v>
      </c>
      <c r="D14" s="309">
        <v>2023</v>
      </c>
      <c r="E14" s="309">
        <f>D14+1</f>
        <v>2024</v>
      </c>
      <c r="F14" s="309">
        <f>E14+1</f>
        <v>2025</v>
      </c>
      <c r="G14" s="309">
        <f>F14+1</f>
        <v>2026</v>
      </c>
      <c r="H14" s="309">
        <f>G14+1</f>
        <v>2027</v>
      </c>
      <c r="I14" s="304"/>
      <c r="Q14" s="292"/>
    </row>
    <row r="15" spans="1:17" s="305" customFormat="1" ht="14.25" x14ac:dyDescent="0.45">
      <c r="A15" s="507" t="s">
        <v>174</v>
      </c>
      <c r="B15" s="508"/>
      <c r="C15" s="350">
        <v>0</v>
      </c>
      <c r="D15" s="310">
        <v>0</v>
      </c>
      <c r="E15" s="310">
        <f>IF($C$10="On-Going",D15,0)</f>
        <v>0</v>
      </c>
      <c r="F15" s="310">
        <f t="shared" ref="F15:H33" si="0">IF($C$10="On-Going",E15,0)</f>
        <v>0</v>
      </c>
      <c r="G15" s="310">
        <f t="shared" si="0"/>
        <v>0</v>
      </c>
      <c r="H15" s="310">
        <f t="shared" si="0"/>
        <v>0</v>
      </c>
      <c r="I15" s="304"/>
      <c r="Q15" s="292"/>
    </row>
    <row r="16" spans="1:17" s="305" customFormat="1" ht="14.25" x14ac:dyDescent="0.45">
      <c r="A16" s="351" t="s">
        <v>175</v>
      </c>
      <c r="B16" s="352"/>
      <c r="C16" s="350">
        <v>0</v>
      </c>
      <c r="D16" s="310">
        <v>0</v>
      </c>
      <c r="E16" s="310">
        <f t="shared" ref="E16:E33" si="1">IF($C$10="On-Going",D16,0)</f>
        <v>0</v>
      </c>
      <c r="F16" s="310">
        <f t="shared" si="0"/>
        <v>0</v>
      </c>
      <c r="G16" s="310">
        <f t="shared" si="0"/>
        <v>0</v>
      </c>
      <c r="H16" s="310">
        <f t="shared" si="0"/>
        <v>0</v>
      </c>
      <c r="I16" s="304"/>
      <c r="Q16" s="292"/>
    </row>
    <row r="17" spans="1:17" s="305" customFormat="1" ht="14.25" x14ac:dyDescent="0.45">
      <c r="A17" s="351" t="s">
        <v>176</v>
      </c>
      <c r="B17" s="352"/>
      <c r="C17" s="350">
        <v>0</v>
      </c>
      <c r="D17" s="310">
        <v>0</v>
      </c>
      <c r="E17" s="310">
        <f t="shared" si="1"/>
        <v>0</v>
      </c>
      <c r="F17" s="310">
        <f t="shared" si="0"/>
        <v>0</v>
      </c>
      <c r="G17" s="310">
        <f t="shared" si="0"/>
        <v>0</v>
      </c>
      <c r="H17" s="310">
        <f t="shared" si="0"/>
        <v>0</v>
      </c>
      <c r="I17" s="304"/>
      <c r="Q17" s="292"/>
    </row>
    <row r="18" spans="1:17" s="305" customFormat="1" ht="14.25" x14ac:dyDescent="0.45">
      <c r="A18" s="351" t="s">
        <v>177</v>
      </c>
      <c r="B18" s="352"/>
      <c r="C18" s="350">
        <v>0</v>
      </c>
      <c r="D18" s="310">
        <v>0</v>
      </c>
      <c r="E18" s="310">
        <f t="shared" si="1"/>
        <v>0</v>
      </c>
      <c r="F18" s="310">
        <f t="shared" si="0"/>
        <v>0</v>
      </c>
      <c r="G18" s="310">
        <f t="shared" si="0"/>
        <v>0</v>
      </c>
      <c r="H18" s="310">
        <f t="shared" si="0"/>
        <v>0</v>
      </c>
      <c r="I18" s="304"/>
      <c r="Q18" s="292"/>
    </row>
    <row r="19" spans="1:17" s="305" customFormat="1" ht="14.25" x14ac:dyDescent="0.45">
      <c r="A19" s="351" t="s">
        <v>178</v>
      </c>
      <c r="B19" s="352"/>
      <c r="C19" s="350">
        <v>0</v>
      </c>
      <c r="D19" s="310">
        <v>0</v>
      </c>
      <c r="E19" s="310">
        <f t="shared" si="1"/>
        <v>0</v>
      </c>
      <c r="F19" s="310">
        <f t="shared" si="0"/>
        <v>0</v>
      </c>
      <c r="G19" s="310">
        <f t="shared" si="0"/>
        <v>0</v>
      </c>
      <c r="H19" s="310">
        <f t="shared" si="0"/>
        <v>0</v>
      </c>
      <c r="I19" s="304"/>
      <c r="Q19" s="292"/>
    </row>
    <row r="20" spans="1:17" s="305" customFormat="1" ht="13.15" x14ac:dyDescent="0.4">
      <c r="A20" s="351" t="s">
        <v>179</v>
      </c>
      <c r="B20" s="352"/>
      <c r="C20" s="350">
        <v>600</v>
      </c>
      <c r="D20" s="310">
        <v>5600</v>
      </c>
      <c r="E20" s="310">
        <v>5600</v>
      </c>
      <c r="F20" s="310">
        <v>0</v>
      </c>
      <c r="G20" s="310">
        <f t="shared" si="0"/>
        <v>0</v>
      </c>
      <c r="H20" s="310">
        <f t="shared" si="0"/>
        <v>0</v>
      </c>
      <c r="I20" s="304"/>
    </row>
    <row r="21" spans="1:17" s="305" customFormat="1" ht="13.15" x14ac:dyDescent="0.4">
      <c r="A21" s="351" t="s">
        <v>180</v>
      </c>
      <c r="B21" s="352"/>
      <c r="C21" s="350">
        <v>0</v>
      </c>
      <c r="D21" s="310">
        <v>0</v>
      </c>
      <c r="E21" s="310">
        <v>0</v>
      </c>
      <c r="F21" s="310">
        <v>0</v>
      </c>
      <c r="G21" s="310">
        <v>0</v>
      </c>
      <c r="H21" s="310">
        <v>0</v>
      </c>
      <c r="I21" s="304"/>
    </row>
    <row r="22" spans="1:17" s="305" customFormat="1" ht="13.15" x14ac:dyDescent="0.4">
      <c r="A22" s="351" t="s">
        <v>181</v>
      </c>
      <c r="B22" s="352"/>
      <c r="C22" s="350">
        <v>0</v>
      </c>
      <c r="D22" s="310">
        <v>0</v>
      </c>
      <c r="E22" s="310">
        <f t="shared" si="1"/>
        <v>0</v>
      </c>
      <c r="F22" s="310">
        <f t="shared" si="0"/>
        <v>0</v>
      </c>
      <c r="G22" s="310">
        <f t="shared" si="0"/>
        <v>0</v>
      </c>
      <c r="H22" s="310">
        <f t="shared" si="0"/>
        <v>0</v>
      </c>
      <c r="I22" s="304"/>
    </row>
    <row r="23" spans="1:17" s="305" customFormat="1" ht="13.15" x14ac:dyDescent="0.4">
      <c r="A23" s="351" t="s">
        <v>182</v>
      </c>
      <c r="B23" s="352"/>
      <c r="C23" s="350">
        <v>200</v>
      </c>
      <c r="D23" s="310">
        <v>500</v>
      </c>
      <c r="E23" s="310">
        <f t="shared" si="1"/>
        <v>500</v>
      </c>
      <c r="F23" s="310">
        <f t="shared" si="0"/>
        <v>500</v>
      </c>
      <c r="G23" s="310">
        <f t="shared" si="0"/>
        <v>500</v>
      </c>
      <c r="H23" s="310">
        <f t="shared" si="0"/>
        <v>500</v>
      </c>
      <c r="I23" s="304"/>
    </row>
    <row r="24" spans="1:17" s="305" customFormat="1" ht="13.15" x14ac:dyDescent="0.4">
      <c r="A24" s="351" t="s">
        <v>183</v>
      </c>
      <c r="B24" s="352"/>
      <c r="C24" s="350">
        <v>0</v>
      </c>
      <c r="D24" s="310">
        <v>0</v>
      </c>
      <c r="E24" s="310">
        <v>0</v>
      </c>
      <c r="F24" s="310">
        <f t="shared" si="0"/>
        <v>0</v>
      </c>
      <c r="G24" s="310">
        <f t="shared" si="0"/>
        <v>0</v>
      </c>
      <c r="H24" s="310">
        <f t="shared" si="0"/>
        <v>0</v>
      </c>
      <c r="I24" s="304"/>
    </row>
    <row r="25" spans="1:17" s="305" customFormat="1" ht="13.15" x14ac:dyDescent="0.4">
      <c r="A25" s="351" t="s">
        <v>184</v>
      </c>
      <c r="B25" s="352"/>
      <c r="C25" s="350">
        <v>0</v>
      </c>
      <c r="D25" s="310">
        <v>0</v>
      </c>
      <c r="E25" s="310">
        <f t="shared" si="1"/>
        <v>0</v>
      </c>
      <c r="F25" s="310">
        <f t="shared" si="0"/>
        <v>0</v>
      </c>
      <c r="G25" s="310">
        <f t="shared" si="0"/>
        <v>0</v>
      </c>
      <c r="H25" s="310">
        <f t="shared" si="0"/>
        <v>0</v>
      </c>
    </row>
    <row r="26" spans="1:17" s="305" customFormat="1" ht="13.15" x14ac:dyDescent="0.4">
      <c r="A26" s="507" t="s">
        <v>185</v>
      </c>
      <c r="B26" s="508"/>
      <c r="C26" s="350">
        <v>0</v>
      </c>
      <c r="D26" s="310">
        <v>0</v>
      </c>
      <c r="E26" s="310">
        <f t="shared" si="1"/>
        <v>0</v>
      </c>
      <c r="F26" s="310">
        <f t="shared" si="0"/>
        <v>0</v>
      </c>
      <c r="G26" s="310">
        <f t="shared" si="0"/>
        <v>0</v>
      </c>
      <c r="H26" s="310">
        <f t="shared" si="0"/>
        <v>0</v>
      </c>
    </row>
    <row r="27" spans="1:17" s="305" customFormat="1" ht="13.15" x14ac:dyDescent="0.4">
      <c r="A27" s="507" t="s">
        <v>186</v>
      </c>
      <c r="B27" s="508"/>
      <c r="C27" s="350">
        <v>0</v>
      </c>
      <c r="D27" s="310">
        <v>0</v>
      </c>
      <c r="E27" s="310">
        <f t="shared" si="1"/>
        <v>0</v>
      </c>
      <c r="F27" s="310">
        <f t="shared" si="0"/>
        <v>0</v>
      </c>
      <c r="G27" s="310">
        <f t="shared" si="0"/>
        <v>0</v>
      </c>
      <c r="H27" s="310">
        <f t="shared" si="0"/>
        <v>0</v>
      </c>
    </row>
    <row r="28" spans="1:17" s="305" customFormat="1" ht="13.15" x14ac:dyDescent="0.4">
      <c r="A28" s="507" t="s">
        <v>187</v>
      </c>
      <c r="B28" s="508"/>
      <c r="C28" s="350">
        <v>0</v>
      </c>
      <c r="D28" s="310">
        <v>0</v>
      </c>
      <c r="E28" s="310">
        <f t="shared" si="1"/>
        <v>0</v>
      </c>
      <c r="F28" s="310">
        <f t="shared" si="0"/>
        <v>0</v>
      </c>
      <c r="G28" s="310">
        <f t="shared" si="0"/>
        <v>0</v>
      </c>
      <c r="H28" s="310">
        <f t="shared" si="0"/>
        <v>0</v>
      </c>
    </row>
    <row r="29" spans="1:17" s="305" customFormat="1" ht="13.15" x14ac:dyDescent="0.4">
      <c r="A29" s="507" t="s">
        <v>188</v>
      </c>
      <c r="B29" s="508"/>
      <c r="C29" s="350">
        <v>0</v>
      </c>
      <c r="D29" s="310">
        <v>0</v>
      </c>
      <c r="E29" s="310">
        <f t="shared" si="1"/>
        <v>0</v>
      </c>
      <c r="F29" s="310">
        <f t="shared" si="0"/>
        <v>0</v>
      </c>
      <c r="G29" s="310">
        <f t="shared" si="0"/>
        <v>0</v>
      </c>
      <c r="H29" s="310">
        <f t="shared" si="0"/>
        <v>0</v>
      </c>
    </row>
    <row r="30" spans="1:17" s="305" customFormat="1" ht="13.15" x14ac:dyDescent="0.4">
      <c r="A30" s="507" t="s">
        <v>189</v>
      </c>
      <c r="B30" s="508"/>
      <c r="C30" s="350">
        <v>1200</v>
      </c>
      <c r="D30" s="310">
        <v>2000</v>
      </c>
      <c r="E30" s="310">
        <f t="shared" si="1"/>
        <v>2000</v>
      </c>
      <c r="F30" s="310">
        <v>0</v>
      </c>
      <c r="G30" s="310">
        <f t="shared" si="0"/>
        <v>0</v>
      </c>
      <c r="H30" s="310">
        <f t="shared" si="0"/>
        <v>0</v>
      </c>
    </row>
    <row r="31" spans="1:17" s="305" customFormat="1" ht="13.15" x14ac:dyDescent="0.4">
      <c r="A31" s="507" t="s">
        <v>190</v>
      </c>
      <c r="B31" s="508"/>
      <c r="C31" s="350">
        <v>0</v>
      </c>
      <c r="D31" s="310">
        <v>20000</v>
      </c>
      <c r="E31" s="310">
        <f t="shared" si="1"/>
        <v>20000</v>
      </c>
      <c r="F31" s="310">
        <f t="shared" si="0"/>
        <v>20000</v>
      </c>
      <c r="G31" s="310">
        <f t="shared" si="0"/>
        <v>20000</v>
      </c>
      <c r="H31" s="310">
        <f t="shared" si="0"/>
        <v>20000</v>
      </c>
    </row>
    <row r="32" spans="1:17" s="305" customFormat="1" ht="13.15" x14ac:dyDescent="0.4">
      <c r="A32" s="507" t="s">
        <v>191</v>
      </c>
      <c r="B32" s="508"/>
      <c r="C32" s="350">
        <v>0</v>
      </c>
      <c r="D32" s="310">
        <v>0</v>
      </c>
      <c r="E32" s="310">
        <f t="shared" si="1"/>
        <v>0</v>
      </c>
      <c r="F32" s="310">
        <f t="shared" si="0"/>
        <v>0</v>
      </c>
      <c r="G32" s="310">
        <f t="shared" si="0"/>
        <v>0</v>
      </c>
      <c r="H32" s="310">
        <f t="shared" si="0"/>
        <v>0</v>
      </c>
    </row>
    <row r="33" spans="1:8" s="305" customFormat="1" ht="13.15" x14ac:dyDescent="0.4">
      <c r="A33" s="507" t="s">
        <v>192</v>
      </c>
      <c r="B33" s="508"/>
      <c r="C33" s="350">
        <v>0</v>
      </c>
      <c r="D33" s="310">
        <v>0</v>
      </c>
      <c r="E33" s="310">
        <f t="shared" si="1"/>
        <v>0</v>
      </c>
      <c r="F33" s="310">
        <f t="shared" si="0"/>
        <v>0</v>
      </c>
      <c r="G33" s="310">
        <f t="shared" si="0"/>
        <v>0</v>
      </c>
      <c r="H33" s="310">
        <f t="shared" si="0"/>
        <v>0</v>
      </c>
    </row>
    <row r="34" spans="1:8" s="305" customFormat="1" ht="13.15" x14ac:dyDescent="0.4">
      <c r="A34" s="311" t="s">
        <v>193</v>
      </c>
      <c r="B34" s="312"/>
      <c r="C34" s="313"/>
      <c r="D34" s="313">
        <f>SUM(D15:D33)</f>
        <v>28100</v>
      </c>
      <c r="E34" s="313">
        <f>SUM(E15:E33)</f>
        <v>28100</v>
      </c>
      <c r="F34" s="313">
        <f>SUM(F15:F33)</f>
        <v>20500</v>
      </c>
      <c r="G34" s="313">
        <f>SUM(G15:G33)</f>
        <v>20500</v>
      </c>
      <c r="H34" s="313">
        <f>SUM(H15:H33)</f>
        <v>20500</v>
      </c>
    </row>
    <row r="35" spans="1:8" s="305" customFormat="1" ht="13.15" x14ac:dyDescent="0.4">
      <c r="A35" s="314"/>
      <c r="B35" s="314"/>
      <c r="C35" s="315"/>
      <c r="D35" s="315"/>
      <c r="E35" s="315"/>
      <c r="F35" s="315"/>
      <c r="G35" s="315"/>
      <c r="H35" s="315"/>
    </row>
    <row r="36" spans="1:8" s="305" customFormat="1" ht="13.15" x14ac:dyDescent="0.4">
      <c r="A36" s="516" t="s">
        <v>304</v>
      </c>
      <c r="B36" s="516"/>
      <c r="C36" s="516"/>
      <c r="D36" s="313">
        <f>D34</f>
        <v>28100</v>
      </c>
      <c r="E36" s="313">
        <f>E34</f>
        <v>28100</v>
      </c>
      <c r="F36" s="313">
        <f>F34</f>
        <v>20500</v>
      </c>
      <c r="G36" s="313">
        <f>G34</f>
        <v>20500</v>
      </c>
      <c r="H36" s="313">
        <f>H34</f>
        <v>20500</v>
      </c>
    </row>
    <row r="37" spans="1:8" s="305" customFormat="1" ht="13.15" x14ac:dyDescent="0.4">
      <c r="A37" s="316"/>
      <c r="B37" s="317"/>
      <c r="C37" s="317"/>
      <c r="D37" s="317"/>
      <c r="E37" s="317"/>
      <c r="F37" s="317"/>
      <c r="G37" s="317"/>
      <c r="H37" s="317"/>
    </row>
    <row r="38" spans="1:8" s="305" customFormat="1" ht="12.75" customHeight="1" x14ac:dyDescent="0.4">
      <c r="A38" s="484" t="s">
        <v>302</v>
      </c>
      <c r="B38" s="485"/>
      <c r="C38" s="486"/>
      <c r="D38" s="309">
        <f>D14</f>
        <v>2023</v>
      </c>
      <c r="E38" s="309">
        <f>D38+1</f>
        <v>2024</v>
      </c>
      <c r="F38" s="309">
        <f>E38+1</f>
        <v>2025</v>
      </c>
      <c r="G38" s="309">
        <f>F38+1</f>
        <v>2026</v>
      </c>
      <c r="H38" s="309">
        <f>G38+1</f>
        <v>2027</v>
      </c>
    </row>
    <row r="39" spans="1:8" s="305" customFormat="1" ht="13.15" x14ac:dyDescent="0.4">
      <c r="A39" s="510" t="s">
        <v>194</v>
      </c>
      <c r="B39" s="511"/>
      <c r="C39" s="512"/>
      <c r="D39" s="310">
        <f>D36</f>
        <v>28100</v>
      </c>
      <c r="E39" s="310">
        <f>E36</f>
        <v>28100</v>
      </c>
      <c r="F39" s="310">
        <f>F36</f>
        <v>20500</v>
      </c>
      <c r="G39" s="310">
        <f>G36</f>
        <v>20500</v>
      </c>
      <c r="H39" s="310">
        <f>H36</f>
        <v>20500</v>
      </c>
    </row>
    <row r="40" spans="1:8" s="305" customFormat="1" ht="13.15" x14ac:dyDescent="0.4">
      <c r="A40" s="510" t="s">
        <v>195</v>
      </c>
      <c r="B40" s="511"/>
      <c r="C40" s="512"/>
      <c r="D40" s="310">
        <v>0</v>
      </c>
      <c r="E40" s="310">
        <v>0</v>
      </c>
      <c r="F40" s="310">
        <v>0</v>
      </c>
      <c r="G40" s="310">
        <v>0</v>
      </c>
      <c r="H40" s="310">
        <v>0</v>
      </c>
    </row>
    <row r="41" spans="1:8" s="305" customFormat="1" ht="13.15" x14ac:dyDescent="0.4">
      <c r="A41" s="510" t="s">
        <v>196</v>
      </c>
      <c r="B41" s="511"/>
      <c r="C41" s="512"/>
      <c r="D41" s="310">
        <v>0</v>
      </c>
      <c r="E41" s="310">
        <v>0</v>
      </c>
      <c r="F41" s="310">
        <v>0</v>
      </c>
      <c r="G41" s="310">
        <v>0</v>
      </c>
      <c r="H41" s="310">
        <v>0</v>
      </c>
    </row>
    <row r="42" spans="1:8" s="305" customFormat="1" ht="13.15" x14ac:dyDescent="0.4">
      <c r="A42" s="510" t="s">
        <v>197</v>
      </c>
      <c r="B42" s="511"/>
      <c r="C42" s="512"/>
      <c r="D42" s="310">
        <v>0</v>
      </c>
      <c r="E42" s="310">
        <v>0</v>
      </c>
      <c r="F42" s="310">
        <v>0</v>
      </c>
      <c r="G42" s="310">
        <v>0</v>
      </c>
      <c r="H42" s="310">
        <v>0</v>
      </c>
    </row>
    <row r="43" spans="1:8" s="305" customFormat="1" ht="13.15" x14ac:dyDescent="0.4">
      <c r="A43" s="510" t="s">
        <v>198</v>
      </c>
      <c r="B43" s="511"/>
      <c r="C43" s="512"/>
      <c r="D43" s="310">
        <v>0</v>
      </c>
      <c r="E43" s="310">
        <v>0</v>
      </c>
      <c r="F43" s="310">
        <v>0</v>
      </c>
      <c r="G43" s="310">
        <v>0</v>
      </c>
      <c r="H43" s="310">
        <v>0</v>
      </c>
    </row>
    <row r="44" spans="1:8" s="305" customFormat="1" ht="13.15" x14ac:dyDescent="0.4">
      <c r="A44" s="484" t="s">
        <v>6</v>
      </c>
      <c r="B44" s="485"/>
      <c r="C44" s="486"/>
      <c r="D44" s="319">
        <f>IF(SUM(D39:D43)=D34,SUM(D39:D43),"Error")</f>
        <v>28100</v>
      </c>
      <c r="E44" s="319">
        <f>IF(SUM(E39:E43)=E34,SUM(E39:E43),"Error")</f>
        <v>28100</v>
      </c>
      <c r="F44" s="319">
        <f>IF(SUM(F39:F43)=F34,SUM(F39:F43),"Error")</f>
        <v>20500</v>
      </c>
      <c r="G44" s="319">
        <f>IF(SUM(G39:G43)=G34,SUM(G39:G43),"Error")</f>
        <v>20500</v>
      </c>
      <c r="H44" s="319">
        <f>IF(SUM(H39:H43)=H34,SUM(H39:H43),"Error")</f>
        <v>20500</v>
      </c>
    </row>
    <row r="45" spans="1:8" s="305" customFormat="1" ht="13.15" x14ac:dyDescent="0.4"/>
    <row r="46" spans="1:8" s="305" customFormat="1" ht="13.15" x14ac:dyDescent="0.4"/>
    <row r="47" spans="1:8" s="305" customFormat="1" ht="13.15" x14ac:dyDescent="0.4"/>
    <row r="48" spans="1:8" s="305" customFormat="1" ht="13.15" x14ac:dyDescent="0.4"/>
    <row r="49" spans="1:8" s="305" customFormat="1" ht="13.15" x14ac:dyDescent="0.4"/>
    <row r="50" spans="1:8" s="305" customFormat="1" ht="13.15" x14ac:dyDescent="0.4"/>
    <row r="51" spans="1:8" s="305" customFormat="1" ht="14.25" x14ac:dyDescent="0.45">
      <c r="A51" s="320" t="s">
        <v>97</v>
      </c>
      <c r="B51" s="321" t="s">
        <v>156</v>
      </c>
      <c r="H51" s="305">
        <v>1</v>
      </c>
    </row>
    <row r="52" spans="1:8" s="305" customFormat="1" ht="14.25" x14ac:dyDescent="0.45">
      <c r="A52" s="320" t="s">
        <v>199</v>
      </c>
      <c r="B52" s="321" t="s">
        <v>200</v>
      </c>
      <c r="H52" s="305">
        <v>2</v>
      </c>
    </row>
    <row r="53" spans="1:8" s="305" customFormat="1" ht="14.25" x14ac:dyDescent="0.45">
      <c r="A53" s="320" t="s">
        <v>201</v>
      </c>
      <c r="B53" s="321" t="s">
        <v>202</v>
      </c>
      <c r="H53" s="305">
        <v>3</v>
      </c>
    </row>
    <row r="54" spans="1:8" s="305" customFormat="1" ht="14.25" x14ac:dyDescent="0.45">
      <c r="A54" s="320" t="s">
        <v>203</v>
      </c>
      <c r="B54" s="321" t="s">
        <v>204</v>
      </c>
      <c r="H54" s="305">
        <v>4</v>
      </c>
    </row>
    <row r="55" spans="1:8" s="305" customFormat="1" ht="14.25" x14ac:dyDescent="0.45">
      <c r="A55" s="320" t="s">
        <v>205</v>
      </c>
      <c r="B55" s="321" t="s">
        <v>206</v>
      </c>
      <c r="H55" s="305">
        <v>5</v>
      </c>
    </row>
    <row r="56" spans="1:8" s="305" customFormat="1" ht="14.25" x14ac:dyDescent="0.45">
      <c r="A56" s="320" t="s">
        <v>207</v>
      </c>
      <c r="B56" s="321" t="s">
        <v>208</v>
      </c>
      <c r="H56" s="305">
        <v>6</v>
      </c>
    </row>
    <row r="57" spans="1:8" s="305" customFormat="1" ht="14.25" x14ac:dyDescent="0.45">
      <c r="A57" s="320">
        <v>130</v>
      </c>
      <c r="B57" s="321" t="s">
        <v>209</v>
      </c>
      <c r="H57" s="305">
        <v>7</v>
      </c>
    </row>
    <row r="58" spans="1:8" s="305" customFormat="1" ht="14.25" x14ac:dyDescent="0.45">
      <c r="A58" s="320" t="s">
        <v>210</v>
      </c>
      <c r="B58" s="321" t="s">
        <v>211</v>
      </c>
      <c r="H58" s="305">
        <v>8</v>
      </c>
    </row>
    <row r="59" spans="1:8" s="305" customFormat="1" ht="14.25" x14ac:dyDescent="0.45">
      <c r="A59" s="320" t="s">
        <v>212</v>
      </c>
      <c r="B59" s="321" t="s">
        <v>24</v>
      </c>
      <c r="H59" s="305">
        <v>9</v>
      </c>
    </row>
    <row r="60" spans="1:8" s="305" customFormat="1" ht="14.25" x14ac:dyDescent="0.45">
      <c r="A60" s="320">
        <v>305</v>
      </c>
      <c r="B60" s="321" t="s">
        <v>213</v>
      </c>
      <c r="H60" s="305">
        <v>10</v>
      </c>
    </row>
    <row r="61" spans="1:8" s="305" customFormat="1" ht="14.25" x14ac:dyDescent="0.45">
      <c r="A61" s="320">
        <v>310</v>
      </c>
      <c r="B61" s="321" t="s">
        <v>214</v>
      </c>
      <c r="H61" s="305">
        <v>11</v>
      </c>
    </row>
    <row r="62" spans="1:8" s="305" customFormat="1" ht="14.25" x14ac:dyDescent="0.45">
      <c r="A62" s="320" t="s">
        <v>215</v>
      </c>
      <c r="B62" s="321" t="s">
        <v>216</v>
      </c>
      <c r="H62" s="305">
        <v>12</v>
      </c>
    </row>
    <row r="63" spans="1:8" s="305" customFormat="1" ht="14.25" x14ac:dyDescent="0.45">
      <c r="A63" s="320" t="s">
        <v>217</v>
      </c>
      <c r="B63" s="321" t="s">
        <v>218</v>
      </c>
      <c r="H63" s="305">
        <v>13</v>
      </c>
    </row>
    <row r="64" spans="1:8" s="305" customFormat="1" ht="14.25" x14ac:dyDescent="0.45">
      <c r="A64" s="320" t="s">
        <v>219</v>
      </c>
      <c r="B64" s="321" t="s">
        <v>220</v>
      </c>
      <c r="H64" s="305">
        <v>14</v>
      </c>
    </row>
    <row r="65" spans="1:8" s="305" customFormat="1" ht="14.25" x14ac:dyDescent="0.45">
      <c r="A65" s="320" t="s">
        <v>221</v>
      </c>
      <c r="B65" s="321" t="s">
        <v>222</v>
      </c>
      <c r="H65" s="305">
        <v>15</v>
      </c>
    </row>
    <row r="66" spans="1:8" s="305" customFormat="1" ht="14.25" x14ac:dyDescent="0.45">
      <c r="A66" s="320" t="s">
        <v>223</v>
      </c>
      <c r="B66" s="321" t="s">
        <v>224</v>
      </c>
      <c r="C66" s="322"/>
      <c r="D66" s="322"/>
      <c r="E66" s="322"/>
      <c r="F66" s="322"/>
      <c r="G66" s="322"/>
      <c r="H66" s="305">
        <v>16</v>
      </c>
    </row>
    <row r="67" spans="1:8" ht="14.25" x14ac:dyDescent="0.45">
      <c r="A67" s="320" t="s">
        <v>225</v>
      </c>
      <c r="B67" s="321" t="s">
        <v>226</v>
      </c>
      <c r="H67" s="305">
        <v>17</v>
      </c>
    </row>
    <row r="68" spans="1:8" ht="14.25" x14ac:dyDescent="0.45">
      <c r="A68" s="320" t="s">
        <v>227</v>
      </c>
      <c r="B68" s="321" t="s">
        <v>93</v>
      </c>
      <c r="H68" s="305">
        <v>18</v>
      </c>
    </row>
    <row r="69" spans="1:8" ht="14.25" x14ac:dyDescent="0.45">
      <c r="A69" s="320" t="s">
        <v>228</v>
      </c>
      <c r="B69" s="321" t="s">
        <v>229</v>
      </c>
      <c r="H69" s="305">
        <v>19</v>
      </c>
    </row>
    <row r="70" spans="1:8" ht="14.25" x14ac:dyDescent="0.45">
      <c r="A70" s="320" t="s">
        <v>230</v>
      </c>
      <c r="B70" s="321" t="s">
        <v>231</v>
      </c>
      <c r="H70" s="305">
        <v>20</v>
      </c>
    </row>
    <row r="71" spans="1:8" ht="13.15" x14ac:dyDescent="0.4">
      <c r="H71" s="305">
        <v>21</v>
      </c>
    </row>
    <row r="72" spans="1:8" ht="13.15" x14ac:dyDescent="0.4">
      <c r="H72" s="305">
        <v>22</v>
      </c>
    </row>
    <row r="73" spans="1:8" ht="13.15" x14ac:dyDescent="0.4">
      <c r="H73" s="305">
        <v>23</v>
      </c>
    </row>
    <row r="74" spans="1:8" ht="13.15" x14ac:dyDescent="0.4">
      <c r="H74" s="305">
        <v>24</v>
      </c>
    </row>
    <row r="75" spans="1:8" ht="13.15" x14ac:dyDescent="0.4">
      <c r="H75" s="305">
        <v>25</v>
      </c>
    </row>
    <row r="77" spans="1:8" x14ac:dyDescent="0.35">
      <c r="B77" s="322" t="s">
        <v>165</v>
      </c>
    </row>
    <row r="78" spans="1:8" x14ac:dyDescent="0.35">
      <c r="B78" s="322" t="s">
        <v>232</v>
      </c>
    </row>
    <row r="81" spans="2:2" x14ac:dyDescent="0.35">
      <c r="B81" s="322" t="s">
        <v>170</v>
      </c>
    </row>
    <row r="82" spans="2:2" x14ac:dyDescent="0.35">
      <c r="B82" s="322" t="s">
        <v>18</v>
      </c>
    </row>
    <row r="85" spans="2:2" x14ac:dyDescent="0.35">
      <c r="B85" s="322" t="s">
        <v>168</v>
      </c>
    </row>
    <row r="86" spans="2:2" x14ac:dyDescent="0.35">
      <c r="B86" s="322" t="s">
        <v>233</v>
      </c>
    </row>
  </sheetData>
  <mergeCells count="29">
    <mergeCell ref="A40:C40"/>
    <mergeCell ref="A41:C41"/>
    <mergeCell ref="A42:C42"/>
    <mergeCell ref="A43:C43"/>
    <mergeCell ref="D13:H13"/>
    <mergeCell ref="A36:C36"/>
    <mergeCell ref="A38:C38"/>
    <mergeCell ref="A39:C39"/>
    <mergeCell ref="A28:B28"/>
    <mergeCell ref="A29:B29"/>
    <mergeCell ref="A30:B30"/>
    <mergeCell ref="A31:B31"/>
    <mergeCell ref="A32:B32"/>
    <mergeCell ref="A44:C44"/>
    <mergeCell ref="A1:H1"/>
    <mergeCell ref="B2:E2"/>
    <mergeCell ref="F2:G2"/>
    <mergeCell ref="B3:H3"/>
    <mergeCell ref="B4:E4"/>
    <mergeCell ref="G4:H6"/>
    <mergeCell ref="B5:E5"/>
    <mergeCell ref="B6:E6"/>
    <mergeCell ref="A33:B33"/>
    <mergeCell ref="B7:H7"/>
    <mergeCell ref="B8:H8"/>
    <mergeCell ref="E10:G12"/>
    <mergeCell ref="A15:B15"/>
    <mergeCell ref="A26:B26"/>
    <mergeCell ref="A27:B27"/>
  </mergeCells>
  <dataValidations count="7">
    <dataValidation type="list" allowBlank="1" showInputMessage="1" showErrorMessage="1" errorTitle="Invalid Entry" error="Choose Yes or No" promptTitle="Is this a Carryforward?" prompt="Choose Yes or No" sqref="H10 C12">
      <formula1>$B$85:$B$86</formula1>
    </dataValidation>
    <dataValidation type="list" allowBlank="1" showInputMessage="1" showErrorMessage="1" sqref="H2">
      <formula1>$H$51:$H$75</formula1>
    </dataValidation>
    <dataValidation type="list" allowBlank="1" showInputMessage="1" showErrorMessage="1" errorTitle="Invalid Choice" error="Choose One-Tiime or On-Going" promptTitle="Expenditure Type" prompt="Choose which type of expenditure this is." sqref="C10">
      <formula1>$B$77:$B$78</formula1>
    </dataValidation>
    <dataValidation type="list" allowBlank="1" showInputMessage="1" showErrorMessage="1" sqref="G4:H6">
      <formula1>$B$51:$B$70</formula1>
    </dataValidation>
    <dataValidation type="textLength" operator="lessThan" allowBlank="1" showInputMessage="1" showErrorMessage="1" error="Too many characters" promptTitle="Input Limit" prompt="Limit the Description to 340 characters [with spaces], or about 65 words." sqref="B3">
      <formula1>340</formula1>
    </dataValidation>
    <dataValidation type="list" allowBlank="1" showInputMessage="1" showErrorMessage="1" errorTitle="Invalid Entry" error="Choose Yes or No" promptTitle="Is this a Carry Forward?" prompt="Choose Yes or No" sqref="H11:H12">
      <formula1>Carryforward</formula1>
    </dataValidation>
    <dataValidation type="list" allowBlank="1" showInputMessage="1" showErrorMessage="1" errorTitle="Invalid Choice" error="Choose Operating or Capital" promptTitle="Expenditure Nature" prompt="Is the expenditure Operating or Capital?" sqref="C11">
      <formula1>$B$81:$B$82</formula1>
    </dataValidation>
  </dataValidations>
  <hyperlinks>
    <hyperlink ref="J6" location="'Budget Calculator'!A8" display="Return to Budget Calculator"/>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8"/>
  <sheetViews>
    <sheetView workbookViewId="0">
      <selection activeCell="J6" sqref="J6"/>
    </sheetView>
  </sheetViews>
  <sheetFormatPr defaultColWidth="9.1328125" defaultRowHeight="11.65" x14ac:dyDescent="0.35"/>
  <cols>
    <col min="1" max="1" width="33.3984375" style="322" customWidth="1"/>
    <col min="2" max="2" width="10.1328125" style="322" customWidth="1"/>
    <col min="3" max="3" width="12.59765625" style="322" customWidth="1"/>
    <col min="4" max="8" width="9" style="322" customWidth="1"/>
    <col min="9" max="9" width="4.3984375" style="322" customWidth="1"/>
    <col min="10" max="16384" width="9.1328125" style="322"/>
  </cols>
  <sheetData>
    <row r="1" spans="1:17" s="288" customFormat="1" ht="17.649999999999999" x14ac:dyDescent="0.5">
      <c r="A1" s="487" t="s">
        <v>150</v>
      </c>
      <c r="B1" s="488"/>
      <c r="C1" s="488"/>
      <c r="D1" s="488"/>
      <c r="E1" s="488"/>
      <c r="F1" s="488"/>
      <c r="G1" s="488"/>
      <c r="H1" s="489"/>
    </row>
    <row r="2" spans="1:17" s="288" customFormat="1" ht="24.75" customHeight="1" x14ac:dyDescent="0.5">
      <c r="A2" s="289" t="s">
        <v>151</v>
      </c>
      <c r="B2" s="490" t="s">
        <v>237</v>
      </c>
      <c r="C2" s="491"/>
      <c r="D2" s="491"/>
      <c r="E2" s="492"/>
      <c r="F2" s="493" t="s">
        <v>153</v>
      </c>
      <c r="G2" s="494"/>
      <c r="H2" s="290">
        <v>1</v>
      </c>
    </row>
    <row r="3" spans="1:17" s="292" customFormat="1" ht="72.599999999999994" customHeight="1" x14ac:dyDescent="0.45">
      <c r="A3" s="291" t="s">
        <v>154</v>
      </c>
      <c r="B3" s="495" t="s">
        <v>238</v>
      </c>
      <c r="C3" s="496"/>
      <c r="D3" s="496"/>
      <c r="E3" s="496"/>
      <c r="F3" s="496"/>
      <c r="G3" s="496"/>
      <c r="H3" s="497"/>
    </row>
    <row r="4" spans="1:17" s="292" customFormat="1" ht="15.4" x14ac:dyDescent="0.45">
      <c r="A4" s="293" t="s">
        <v>155</v>
      </c>
      <c r="B4" s="498" t="s">
        <v>239</v>
      </c>
      <c r="C4" s="499"/>
      <c r="D4" s="499"/>
      <c r="E4" s="500"/>
      <c r="F4" s="294"/>
      <c r="G4" s="501" t="s">
        <v>156</v>
      </c>
      <c r="H4" s="502"/>
    </row>
    <row r="5" spans="1:17" s="292" customFormat="1" ht="15.75" customHeight="1" x14ac:dyDescent="0.45">
      <c r="A5" s="293" t="s">
        <v>157</v>
      </c>
      <c r="B5" s="498" t="s">
        <v>144</v>
      </c>
      <c r="C5" s="499"/>
      <c r="D5" s="499"/>
      <c r="E5" s="500"/>
      <c r="F5" s="295" t="s">
        <v>159</v>
      </c>
      <c r="G5" s="503"/>
      <c r="H5" s="504"/>
    </row>
    <row r="6" spans="1:17" s="292" customFormat="1" ht="15.4" x14ac:dyDescent="0.45">
      <c r="A6" s="293" t="s">
        <v>160</v>
      </c>
      <c r="B6" s="498" t="s">
        <v>161</v>
      </c>
      <c r="C6" s="499"/>
      <c r="D6" s="499"/>
      <c r="E6" s="500"/>
      <c r="F6" s="294"/>
      <c r="G6" s="505"/>
      <c r="H6" s="506"/>
      <c r="J6" s="324" t="s">
        <v>236</v>
      </c>
    </row>
    <row r="7" spans="1:17" s="292" customFormat="1" ht="15.4" x14ac:dyDescent="0.45">
      <c r="A7" s="296" t="s">
        <v>162</v>
      </c>
      <c r="B7" s="498" t="s">
        <v>342</v>
      </c>
      <c r="C7" s="499"/>
      <c r="D7" s="499"/>
      <c r="E7" s="499"/>
      <c r="F7" s="499"/>
      <c r="G7" s="499"/>
      <c r="H7" s="500"/>
    </row>
    <row r="8" spans="1:17" s="292" customFormat="1" ht="15.4" x14ac:dyDescent="0.45">
      <c r="A8" s="296" t="s">
        <v>163</v>
      </c>
      <c r="B8" s="498" t="s">
        <v>240</v>
      </c>
      <c r="C8" s="499"/>
      <c r="D8" s="499"/>
      <c r="E8" s="499"/>
      <c r="F8" s="499"/>
      <c r="G8" s="499"/>
      <c r="H8" s="500"/>
    </row>
    <row r="9" spans="1:17" s="292" customFormat="1" ht="15.75" customHeight="1" x14ac:dyDescent="0.45">
      <c r="A9" s="297"/>
      <c r="B9" s="297"/>
      <c r="C9" s="294"/>
      <c r="D9" s="294"/>
      <c r="E9" s="294"/>
      <c r="F9" s="294"/>
      <c r="G9" s="294"/>
      <c r="H9" s="294"/>
    </row>
    <row r="10" spans="1:17" s="292" customFormat="1" ht="14.25" customHeight="1" x14ac:dyDescent="0.45">
      <c r="A10" s="298" t="s">
        <v>164</v>
      </c>
      <c r="B10" s="298"/>
      <c r="C10" s="299" t="s">
        <v>165</v>
      </c>
      <c r="D10" s="294"/>
      <c r="E10" s="509" t="s">
        <v>167</v>
      </c>
      <c r="F10" s="509"/>
      <c r="G10" s="509"/>
      <c r="H10" s="300" t="s">
        <v>168</v>
      </c>
    </row>
    <row r="11" spans="1:17" s="292" customFormat="1" ht="15.75" customHeight="1" x14ac:dyDescent="0.45">
      <c r="A11" s="301" t="s">
        <v>169</v>
      </c>
      <c r="B11" s="298"/>
      <c r="C11" s="299" t="s">
        <v>170</v>
      </c>
      <c r="D11" s="294"/>
      <c r="E11" s="509"/>
      <c r="F11" s="509"/>
      <c r="G11" s="509"/>
      <c r="H11" s="302"/>
    </row>
    <row r="12" spans="1:17" s="292" customFormat="1" ht="15.4" x14ac:dyDescent="0.45">
      <c r="A12" s="301" t="s">
        <v>171</v>
      </c>
      <c r="C12" s="300" t="s">
        <v>168</v>
      </c>
      <c r="D12" s="294"/>
      <c r="E12" s="509"/>
      <c r="F12" s="509"/>
      <c r="G12" s="509"/>
      <c r="H12" s="302"/>
    </row>
    <row r="13" spans="1:17" s="305" customFormat="1" ht="15.4" x14ac:dyDescent="0.45">
      <c r="A13" s="301"/>
      <c r="B13" s="298"/>
      <c r="C13" s="303"/>
      <c r="D13" s="513" t="s">
        <v>301</v>
      </c>
      <c r="E13" s="514"/>
      <c r="F13" s="514"/>
      <c r="G13" s="514"/>
      <c r="H13" s="515"/>
      <c r="I13" s="304"/>
      <c r="Q13" s="292"/>
    </row>
    <row r="14" spans="1:17" s="305" customFormat="1" ht="25.5" x14ac:dyDescent="0.45">
      <c r="A14" s="306" t="s">
        <v>172</v>
      </c>
      <c r="B14" s="318"/>
      <c r="C14" s="308" t="s">
        <v>173</v>
      </c>
      <c r="D14" s="309">
        <v>2023</v>
      </c>
      <c r="E14" s="309">
        <f>D14+1</f>
        <v>2024</v>
      </c>
      <c r="F14" s="309">
        <f>E14+1</f>
        <v>2025</v>
      </c>
      <c r="G14" s="309">
        <f>F14+1</f>
        <v>2026</v>
      </c>
      <c r="H14" s="309">
        <f>G14+1</f>
        <v>2027</v>
      </c>
      <c r="I14" s="304"/>
      <c r="Q14" s="292"/>
    </row>
    <row r="15" spans="1:17" s="305" customFormat="1" ht="14.25" x14ac:dyDescent="0.45">
      <c r="A15" s="507" t="s">
        <v>174</v>
      </c>
      <c r="B15" s="508"/>
      <c r="C15" s="350">
        <v>0</v>
      </c>
      <c r="D15" s="310">
        <v>0</v>
      </c>
      <c r="E15" s="310">
        <f>IF($C$10="On-Going",D15,0)</f>
        <v>0</v>
      </c>
      <c r="F15" s="310">
        <f t="shared" ref="F15:H35" si="0">IF($C$10="On-Going",E15,0)</f>
        <v>0</v>
      </c>
      <c r="G15" s="310">
        <f t="shared" si="0"/>
        <v>0</v>
      </c>
      <c r="H15" s="310">
        <f t="shared" si="0"/>
        <v>0</v>
      </c>
      <c r="I15" s="304"/>
      <c r="Q15" s="292"/>
    </row>
    <row r="16" spans="1:17" s="305" customFormat="1" ht="14.25" x14ac:dyDescent="0.45">
      <c r="A16" s="351" t="s">
        <v>175</v>
      </c>
      <c r="B16" s="352"/>
      <c r="C16" s="350">
        <v>0</v>
      </c>
      <c r="D16" s="310">
        <v>0</v>
      </c>
      <c r="E16" s="310">
        <f t="shared" ref="E16:E35" si="1">IF($C$10="On-Going",D16,0)</f>
        <v>0</v>
      </c>
      <c r="F16" s="310">
        <f t="shared" si="0"/>
        <v>0</v>
      </c>
      <c r="G16" s="310">
        <f t="shared" si="0"/>
        <v>0</v>
      </c>
      <c r="H16" s="310">
        <f t="shared" si="0"/>
        <v>0</v>
      </c>
      <c r="I16" s="304"/>
      <c r="Q16" s="292"/>
    </row>
    <row r="17" spans="1:17" s="305" customFormat="1" ht="14.25" x14ac:dyDescent="0.45">
      <c r="A17" s="351" t="s">
        <v>176</v>
      </c>
      <c r="B17" s="352"/>
      <c r="C17" s="350">
        <v>0</v>
      </c>
      <c r="D17" s="310">
        <v>0</v>
      </c>
      <c r="E17" s="310">
        <f t="shared" si="1"/>
        <v>0</v>
      </c>
      <c r="F17" s="310">
        <f t="shared" si="0"/>
        <v>0</v>
      </c>
      <c r="G17" s="310">
        <f t="shared" si="0"/>
        <v>0</v>
      </c>
      <c r="H17" s="310">
        <f t="shared" si="0"/>
        <v>0</v>
      </c>
      <c r="I17" s="304"/>
      <c r="Q17" s="292"/>
    </row>
    <row r="18" spans="1:17" s="305" customFormat="1" ht="14.25" x14ac:dyDescent="0.45">
      <c r="A18" s="351" t="s">
        <v>177</v>
      </c>
      <c r="B18" s="352"/>
      <c r="C18" s="350">
        <v>0</v>
      </c>
      <c r="D18" s="310">
        <v>0</v>
      </c>
      <c r="E18" s="310">
        <f t="shared" si="1"/>
        <v>0</v>
      </c>
      <c r="F18" s="310">
        <f t="shared" si="0"/>
        <v>0</v>
      </c>
      <c r="G18" s="310">
        <f t="shared" si="0"/>
        <v>0</v>
      </c>
      <c r="H18" s="310">
        <f t="shared" si="0"/>
        <v>0</v>
      </c>
      <c r="I18" s="304"/>
      <c r="Q18" s="292"/>
    </row>
    <row r="19" spans="1:17" s="305" customFormat="1" ht="14.25" x14ac:dyDescent="0.45">
      <c r="A19" s="351" t="s">
        <v>241</v>
      </c>
      <c r="B19" s="352"/>
      <c r="C19" s="350">
        <v>3400</v>
      </c>
      <c r="D19" s="310">
        <v>4000</v>
      </c>
      <c r="E19" s="310">
        <f t="shared" si="1"/>
        <v>4000</v>
      </c>
      <c r="F19" s="310">
        <f t="shared" si="0"/>
        <v>4000</v>
      </c>
      <c r="G19" s="310">
        <f t="shared" si="0"/>
        <v>4000</v>
      </c>
      <c r="H19" s="310">
        <f t="shared" si="0"/>
        <v>4000</v>
      </c>
      <c r="I19" s="304"/>
      <c r="Q19" s="292"/>
    </row>
    <row r="20" spans="1:17" s="305" customFormat="1" ht="14.25" x14ac:dyDescent="0.45">
      <c r="A20" s="351" t="s">
        <v>242</v>
      </c>
      <c r="B20" s="352"/>
      <c r="C20" s="350">
        <v>0</v>
      </c>
      <c r="D20" s="310">
        <v>0</v>
      </c>
      <c r="E20" s="310">
        <f t="shared" si="1"/>
        <v>0</v>
      </c>
      <c r="F20" s="310">
        <f t="shared" si="0"/>
        <v>0</v>
      </c>
      <c r="G20" s="310">
        <f t="shared" si="0"/>
        <v>0</v>
      </c>
      <c r="H20" s="310">
        <f t="shared" si="0"/>
        <v>0</v>
      </c>
      <c r="I20" s="304"/>
      <c r="Q20" s="292"/>
    </row>
    <row r="21" spans="1:17" s="305" customFormat="1" ht="13.15" x14ac:dyDescent="0.4">
      <c r="A21" s="351" t="s">
        <v>179</v>
      </c>
      <c r="B21" s="352"/>
      <c r="C21" s="350">
        <v>0</v>
      </c>
      <c r="D21" s="310">
        <v>0</v>
      </c>
      <c r="E21" s="310">
        <f t="shared" si="1"/>
        <v>0</v>
      </c>
      <c r="F21" s="310">
        <f t="shared" si="0"/>
        <v>0</v>
      </c>
      <c r="G21" s="310">
        <f t="shared" si="0"/>
        <v>0</v>
      </c>
      <c r="H21" s="310">
        <f t="shared" si="0"/>
        <v>0</v>
      </c>
      <c r="I21" s="304"/>
    </row>
    <row r="22" spans="1:17" s="305" customFormat="1" ht="13.15" x14ac:dyDescent="0.4">
      <c r="A22" s="351" t="s">
        <v>180</v>
      </c>
      <c r="B22" s="352"/>
      <c r="C22" s="350">
        <v>0</v>
      </c>
      <c r="D22" s="310">
        <v>0</v>
      </c>
      <c r="E22" s="310">
        <f t="shared" si="1"/>
        <v>0</v>
      </c>
      <c r="F22" s="310">
        <f t="shared" si="0"/>
        <v>0</v>
      </c>
      <c r="G22" s="310">
        <f t="shared" si="0"/>
        <v>0</v>
      </c>
      <c r="H22" s="310">
        <f t="shared" si="0"/>
        <v>0</v>
      </c>
      <c r="I22" s="304"/>
    </row>
    <row r="23" spans="1:17" s="305" customFormat="1" ht="13.15" x14ac:dyDescent="0.4">
      <c r="A23" s="351" t="s">
        <v>181</v>
      </c>
      <c r="B23" s="352"/>
      <c r="C23" s="350">
        <v>0</v>
      </c>
      <c r="D23" s="310">
        <v>0</v>
      </c>
      <c r="E23" s="310">
        <f t="shared" si="1"/>
        <v>0</v>
      </c>
      <c r="F23" s="310">
        <f t="shared" si="0"/>
        <v>0</v>
      </c>
      <c r="G23" s="310">
        <f t="shared" si="0"/>
        <v>0</v>
      </c>
      <c r="H23" s="310">
        <f t="shared" si="0"/>
        <v>0</v>
      </c>
      <c r="I23" s="304"/>
    </row>
    <row r="24" spans="1:17" s="305" customFormat="1" ht="13.15" x14ac:dyDescent="0.4">
      <c r="A24" s="351" t="s">
        <v>182</v>
      </c>
      <c r="B24" s="352"/>
      <c r="C24" s="350">
        <v>0</v>
      </c>
      <c r="D24" s="310">
        <v>0</v>
      </c>
      <c r="E24" s="310">
        <f t="shared" si="1"/>
        <v>0</v>
      </c>
      <c r="F24" s="310">
        <f t="shared" si="0"/>
        <v>0</v>
      </c>
      <c r="G24" s="310">
        <f t="shared" si="0"/>
        <v>0</v>
      </c>
      <c r="H24" s="310">
        <f t="shared" si="0"/>
        <v>0</v>
      </c>
      <c r="I24" s="304"/>
    </row>
    <row r="25" spans="1:17" s="305" customFormat="1" ht="13.15" x14ac:dyDescent="0.4">
      <c r="A25" s="351" t="s">
        <v>183</v>
      </c>
      <c r="B25" s="352"/>
      <c r="C25" s="350">
        <v>0</v>
      </c>
      <c r="D25" s="310">
        <v>0</v>
      </c>
      <c r="E25" s="310">
        <f t="shared" si="1"/>
        <v>0</v>
      </c>
      <c r="F25" s="310">
        <f t="shared" si="0"/>
        <v>0</v>
      </c>
      <c r="G25" s="310">
        <f t="shared" si="0"/>
        <v>0</v>
      </c>
      <c r="H25" s="310">
        <f t="shared" si="0"/>
        <v>0</v>
      </c>
      <c r="I25" s="304"/>
    </row>
    <row r="26" spans="1:17" s="305" customFormat="1" ht="13.15" x14ac:dyDescent="0.4">
      <c r="A26" s="351" t="s">
        <v>184</v>
      </c>
      <c r="B26" s="352"/>
      <c r="C26" s="350">
        <v>0</v>
      </c>
      <c r="D26" s="310">
        <v>0</v>
      </c>
      <c r="E26" s="310">
        <f t="shared" si="1"/>
        <v>0</v>
      </c>
      <c r="F26" s="310">
        <f t="shared" si="0"/>
        <v>0</v>
      </c>
      <c r="G26" s="310">
        <f t="shared" si="0"/>
        <v>0</v>
      </c>
      <c r="H26" s="310">
        <f t="shared" si="0"/>
        <v>0</v>
      </c>
    </row>
    <row r="27" spans="1:17" s="305" customFormat="1" ht="13.15" x14ac:dyDescent="0.4">
      <c r="A27" s="507" t="s">
        <v>185</v>
      </c>
      <c r="B27" s="508"/>
      <c r="C27" s="350">
        <v>0</v>
      </c>
      <c r="D27" s="310">
        <v>0</v>
      </c>
      <c r="E27" s="310">
        <f t="shared" si="1"/>
        <v>0</v>
      </c>
      <c r="F27" s="310">
        <f t="shared" si="0"/>
        <v>0</v>
      </c>
      <c r="G27" s="310">
        <f t="shared" si="0"/>
        <v>0</v>
      </c>
      <c r="H27" s="310">
        <f t="shared" si="0"/>
        <v>0</v>
      </c>
    </row>
    <row r="28" spans="1:17" s="305" customFormat="1" ht="13.15" x14ac:dyDescent="0.4">
      <c r="A28" s="507" t="s">
        <v>186</v>
      </c>
      <c r="B28" s="508"/>
      <c r="C28" s="350">
        <v>0</v>
      </c>
      <c r="D28" s="310">
        <v>0</v>
      </c>
      <c r="E28" s="310">
        <f t="shared" si="1"/>
        <v>0</v>
      </c>
      <c r="F28" s="310">
        <f t="shared" si="0"/>
        <v>0</v>
      </c>
      <c r="G28" s="310">
        <f t="shared" si="0"/>
        <v>0</v>
      </c>
      <c r="H28" s="310">
        <f t="shared" si="0"/>
        <v>0</v>
      </c>
    </row>
    <row r="29" spans="1:17" s="305" customFormat="1" ht="13.15" x14ac:dyDescent="0.4">
      <c r="A29" s="351" t="s">
        <v>243</v>
      </c>
      <c r="B29" s="352"/>
      <c r="C29" s="350">
        <v>1700</v>
      </c>
      <c r="D29" s="310">
        <v>4000</v>
      </c>
      <c r="E29" s="310">
        <f t="shared" si="1"/>
        <v>4000</v>
      </c>
      <c r="F29" s="310">
        <f t="shared" si="0"/>
        <v>4000</v>
      </c>
      <c r="G29" s="310">
        <f t="shared" si="0"/>
        <v>4000</v>
      </c>
      <c r="H29" s="310">
        <f t="shared" si="0"/>
        <v>4000</v>
      </c>
    </row>
    <row r="30" spans="1:17" s="305" customFormat="1" ht="13.15" x14ac:dyDescent="0.4">
      <c r="A30" s="507" t="s">
        <v>244</v>
      </c>
      <c r="B30" s="508"/>
      <c r="C30" s="350">
        <v>0</v>
      </c>
      <c r="D30" s="310">
        <v>0</v>
      </c>
      <c r="E30" s="310">
        <f t="shared" si="1"/>
        <v>0</v>
      </c>
      <c r="F30" s="310">
        <f t="shared" si="0"/>
        <v>0</v>
      </c>
      <c r="G30" s="310">
        <f t="shared" si="0"/>
        <v>0</v>
      </c>
      <c r="H30" s="310">
        <f t="shared" si="0"/>
        <v>0</v>
      </c>
    </row>
    <row r="31" spans="1:17" s="305" customFormat="1" ht="13.15" x14ac:dyDescent="0.4">
      <c r="A31" s="507" t="s">
        <v>188</v>
      </c>
      <c r="B31" s="508"/>
      <c r="C31" s="350">
        <v>0</v>
      </c>
      <c r="D31" s="310">
        <v>0</v>
      </c>
      <c r="E31" s="310">
        <f t="shared" si="1"/>
        <v>0</v>
      </c>
      <c r="F31" s="310">
        <f t="shared" si="0"/>
        <v>0</v>
      </c>
      <c r="G31" s="310">
        <f t="shared" si="0"/>
        <v>0</v>
      </c>
      <c r="H31" s="310">
        <f t="shared" si="0"/>
        <v>0</v>
      </c>
    </row>
    <row r="32" spans="1:17" s="305" customFormat="1" ht="13.15" x14ac:dyDescent="0.4">
      <c r="A32" s="507" t="s">
        <v>189</v>
      </c>
      <c r="B32" s="508"/>
      <c r="C32" s="350">
        <v>0</v>
      </c>
      <c r="D32" s="310">
        <v>0</v>
      </c>
      <c r="E32" s="310">
        <f t="shared" si="1"/>
        <v>0</v>
      </c>
      <c r="F32" s="310">
        <f t="shared" si="0"/>
        <v>0</v>
      </c>
      <c r="G32" s="310">
        <f t="shared" si="0"/>
        <v>0</v>
      </c>
      <c r="H32" s="310">
        <f t="shared" si="0"/>
        <v>0</v>
      </c>
    </row>
    <row r="33" spans="1:8" s="305" customFormat="1" ht="13.15" x14ac:dyDescent="0.4">
      <c r="A33" s="507" t="s">
        <v>190</v>
      </c>
      <c r="B33" s="508"/>
      <c r="C33" s="350">
        <v>0</v>
      </c>
      <c r="D33" s="310">
        <v>0</v>
      </c>
      <c r="E33" s="310">
        <f t="shared" si="1"/>
        <v>0</v>
      </c>
      <c r="F33" s="310">
        <f t="shared" si="0"/>
        <v>0</v>
      </c>
      <c r="G33" s="310">
        <f t="shared" si="0"/>
        <v>0</v>
      </c>
      <c r="H33" s="310">
        <f t="shared" si="0"/>
        <v>0</v>
      </c>
    </row>
    <row r="34" spans="1:8" s="305" customFormat="1" ht="13.15" x14ac:dyDescent="0.4">
      <c r="A34" s="507" t="s">
        <v>191</v>
      </c>
      <c r="B34" s="508"/>
      <c r="C34" s="350">
        <v>0</v>
      </c>
      <c r="D34" s="310">
        <v>0</v>
      </c>
      <c r="E34" s="310">
        <f t="shared" si="1"/>
        <v>0</v>
      </c>
      <c r="F34" s="310">
        <f t="shared" si="0"/>
        <v>0</v>
      </c>
      <c r="G34" s="310">
        <f t="shared" si="0"/>
        <v>0</v>
      </c>
      <c r="H34" s="310">
        <f t="shared" si="0"/>
        <v>0</v>
      </c>
    </row>
    <row r="35" spans="1:8" s="305" customFormat="1" ht="13.15" x14ac:dyDescent="0.4">
      <c r="A35" s="507" t="s">
        <v>192</v>
      </c>
      <c r="B35" s="508"/>
      <c r="C35" s="350">
        <v>0</v>
      </c>
      <c r="D35" s="310">
        <v>0</v>
      </c>
      <c r="E35" s="310">
        <f t="shared" si="1"/>
        <v>0</v>
      </c>
      <c r="F35" s="310">
        <f t="shared" si="0"/>
        <v>0</v>
      </c>
      <c r="G35" s="310">
        <f t="shared" si="0"/>
        <v>0</v>
      </c>
      <c r="H35" s="310">
        <f t="shared" si="0"/>
        <v>0</v>
      </c>
    </row>
    <row r="36" spans="1:8" s="305" customFormat="1" ht="13.15" x14ac:dyDescent="0.4">
      <c r="A36" s="311" t="s">
        <v>193</v>
      </c>
      <c r="B36" s="312"/>
      <c r="C36" s="313"/>
      <c r="D36" s="313">
        <f>SUM(D15:D35)</f>
        <v>8000</v>
      </c>
      <c r="E36" s="313">
        <f>SUM(E15:E35)</f>
        <v>8000</v>
      </c>
      <c r="F36" s="313">
        <f>SUM(F15:F35)</f>
        <v>8000</v>
      </c>
      <c r="G36" s="313">
        <f>SUM(G15:G35)</f>
        <v>8000</v>
      </c>
      <c r="H36" s="313">
        <f>SUM(H15:H35)</f>
        <v>8000</v>
      </c>
    </row>
    <row r="37" spans="1:8" s="305" customFormat="1" ht="13.15" x14ac:dyDescent="0.4">
      <c r="A37" s="314"/>
      <c r="B37" s="314"/>
      <c r="C37" s="315"/>
      <c r="D37" s="315"/>
      <c r="E37" s="315"/>
      <c r="F37" s="315"/>
      <c r="G37" s="315"/>
      <c r="H37" s="315"/>
    </row>
    <row r="38" spans="1:8" s="305" customFormat="1" ht="13.15" x14ac:dyDescent="0.4">
      <c r="A38" s="516" t="s">
        <v>304</v>
      </c>
      <c r="B38" s="516"/>
      <c r="C38" s="516"/>
      <c r="D38" s="313">
        <f>D36</f>
        <v>8000</v>
      </c>
      <c r="E38" s="313">
        <f>E36</f>
        <v>8000</v>
      </c>
      <c r="F38" s="313">
        <f>F36</f>
        <v>8000</v>
      </c>
      <c r="G38" s="313">
        <f>G36</f>
        <v>8000</v>
      </c>
      <c r="H38" s="313">
        <f>H36</f>
        <v>8000</v>
      </c>
    </row>
    <row r="39" spans="1:8" s="305" customFormat="1" ht="13.15" x14ac:dyDescent="0.4">
      <c r="A39" s="316"/>
      <c r="B39" s="317"/>
      <c r="C39" s="317"/>
      <c r="D39" s="317"/>
      <c r="E39" s="317"/>
      <c r="F39" s="317"/>
      <c r="G39" s="317"/>
      <c r="H39" s="317"/>
    </row>
    <row r="40" spans="1:8" s="305" customFormat="1" ht="12.75" customHeight="1" x14ac:dyDescent="0.4">
      <c r="A40" s="484" t="s">
        <v>302</v>
      </c>
      <c r="B40" s="485"/>
      <c r="C40" s="486"/>
      <c r="D40" s="309">
        <f>D14</f>
        <v>2023</v>
      </c>
      <c r="E40" s="309">
        <f>D40+1</f>
        <v>2024</v>
      </c>
      <c r="F40" s="309">
        <f>E40+1</f>
        <v>2025</v>
      </c>
      <c r="G40" s="309">
        <f>F40+1</f>
        <v>2026</v>
      </c>
      <c r="H40" s="309">
        <f>G40+1</f>
        <v>2027</v>
      </c>
    </row>
    <row r="41" spans="1:8" s="305" customFormat="1" ht="13.15" x14ac:dyDescent="0.4">
      <c r="A41" s="510" t="s">
        <v>194</v>
      </c>
      <c r="B41" s="511"/>
      <c r="C41" s="512"/>
      <c r="D41" s="310">
        <f>D38</f>
        <v>8000</v>
      </c>
      <c r="E41" s="310">
        <f>E38</f>
        <v>8000</v>
      </c>
      <c r="F41" s="310">
        <f>F38</f>
        <v>8000</v>
      </c>
      <c r="G41" s="310">
        <f>G38</f>
        <v>8000</v>
      </c>
      <c r="H41" s="310">
        <f>H38</f>
        <v>8000</v>
      </c>
    </row>
    <row r="42" spans="1:8" s="305" customFormat="1" ht="13.15" x14ac:dyDescent="0.4">
      <c r="A42" s="510" t="s">
        <v>195</v>
      </c>
      <c r="B42" s="511"/>
      <c r="C42" s="512"/>
      <c r="D42" s="310">
        <v>0</v>
      </c>
      <c r="E42" s="310">
        <v>0</v>
      </c>
      <c r="F42" s="310">
        <v>0</v>
      </c>
      <c r="G42" s="310">
        <v>0</v>
      </c>
      <c r="H42" s="310">
        <v>0</v>
      </c>
    </row>
    <row r="43" spans="1:8" s="305" customFormat="1" ht="13.15" x14ac:dyDescent="0.4">
      <c r="A43" s="510" t="s">
        <v>196</v>
      </c>
      <c r="B43" s="511"/>
      <c r="C43" s="512"/>
      <c r="D43" s="310">
        <v>0</v>
      </c>
      <c r="E43" s="310">
        <v>0</v>
      </c>
      <c r="F43" s="310">
        <v>0</v>
      </c>
      <c r="G43" s="310">
        <v>0</v>
      </c>
      <c r="H43" s="310">
        <v>0</v>
      </c>
    </row>
    <row r="44" spans="1:8" s="305" customFormat="1" ht="13.15" x14ac:dyDescent="0.4">
      <c r="A44" s="510" t="s">
        <v>197</v>
      </c>
      <c r="B44" s="511"/>
      <c r="C44" s="512"/>
      <c r="D44" s="310">
        <v>0</v>
      </c>
      <c r="E44" s="310">
        <v>0</v>
      </c>
      <c r="F44" s="310">
        <v>0</v>
      </c>
      <c r="G44" s="310">
        <v>0</v>
      </c>
      <c r="H44" s="310">
        <v>0</v>
      </c>
    </row>
    <row r="45" spans="1:8" s="305" customFormat="1" ht="13.15" x14ac:dyDescent="0.4">
      <c r="A45" s="510" t="s">
        <v>198</v>
      </c>
      <c r="B45" s="511"/>
      <c r="C45" s="512"/>
      <c r="D45" s="310">
        <v>0</v>
      </c>
      <c r="E45" s="310">
        <v>0</v>
      </c>
      <c r="F45" s="310">
        <v>0</v>
      </c>
      <c r="G45" s="310">
        <v>0</v>
      </c>
      <c r="H45" s="310">
        <v>0</v>
      </c>
    </row>
    <row r="46" spans="1:8" s="305" customFormat="1" ht="13.15" x14ac:dyDescent="0.4">
      <c r="A46" s="484" t="s">
        <v>6</v>
      </c>
      <c r="B46" s="485"/>
      <c r="C46" s="486"/>
      <c r="D46" s="319">
        <f>IF(SUM(D41:D45)=D36,SUM(D41:D45),"Error")</f>
        <v>8000</v>
      </c>
      <c r="E46" s="319">
        <f>IF(SUM(E41:E45)=E36,SUM(E41:E45),"Error")</f>
        <v>8000</v>
      </c>
      <c r="F46" s="319">
        <f>IF(SUM(F41:F45)=F36,SUM(F41:F45),"Error")</f>
        <v>8000</v>
      </c>
      <c r="G46" s="319">
        <f>IF(SUM(G41:G45)=G36,SUM(G41:G45),"Error")</f>
        <v>8000</v>
      </c>
      <c r="H46" s="319">
        <f>IF(SUM(H41:H45)=H36,SUM(H41:H45),"Error")</f>
        <v>8000</v>
      </c>
    </row>
    <row r="47" spans="1:8" s="305" customFormat="1" ht="13.15" x14ac:dyDescent="0.4"/>
    <row r="48" spans="1:8" s="305" customFormat="1" ht="13.15" x14ac:dyDescent="0.4"/>
    <row r="49" spans="1:8" s="305" customFormat="1" ht="13.15" x14ac:dyDescent="0.4"/>
    <row r="50" spans="1:8" s="305" customFormat="1" ht="13.15" x14ac:dyDescent="0.4"/>
    <row r="51" spans="1:8" s="305" customFormat="1" ht="13.15" x14ac:dyDescent="0.4"/>
    <row r="52" spans="1:8" s="305" customFormat="1" ht="13.15" x14ac:dyDescent="0.4"/>
    <row r="53" spans="1:8" s="305" customFormat="1" ht="14.25" x14ac:dyDescent="0.45">
      <c r="A53" s="320" t="s">
        <v>97</v>
      </c>
      <c r="B53" s="321" t="s">
        <v>156</v>
      </c>
      <c r="H53" s="305">
        <v>1</v>
      </c>
    </row>
    <row r="54" spans="1:8" s="305" customFormat="1" ht="14.25" x14ac:dyDescent="0.45">
      <c r="A54" s="320" t="s">
        <v>199</v>
      </c>
      <c r="B54" s="321" t="s">
        <v>200</v>
      </c>
      <c r="H54" s="305">
        <v>2</v>
      </c>
    </row>
    <row r="55" spans="1:8" s="305" customFormat="1" ht="14.25" x14ac:dyDescent="0.45">
      <c r="A55" s="320" t="s">
        <v>201</v>
      </c>
      <c r="B55" s="321" t="s">
        <v>202</v>
      </c>
      <c r="H55" s="305">
        <v>3</v>
      </c>
    </row>
    <row r="56" spans="1:8" s="305" customFormat="1" ht="14.25" x14ac:dyDescent="0.45">
      <c r="A56" s="320" t="s">
        <v>203</v>
      </c>
      <c r="B56" s="321" t="s">
        <v>204</v>
      </c>
      <c r="H56" s="305">
        <v>4</v>
      </c>
    </row>
    <row r="57" spans="1:8" s="305" customFormat="1" ht="14.25" x14ac:dyDescent="0.45">
      <c r="A57" s="320" t="s">
        <v>205</v>
      </c>
      <c r="B57" s="321" t="s">
        <v>206</v>
      </c>
      <c r="H57" s="305">
        <v>5</v>
      </c>
    </row>
    <row r="58" spans="1:8" s="305" customFormat="1" ht="14.25" x14ac:dyDescent="0.45">
      <c r="A58" s="320" t="s">
        <v>207</v>
      </c>
      <c r="B58" s="321" t="s">
        <v>208</v>
      </c>
      <c r="H58" s="305">
        <v>6</v>
      </c>
    </row>
    <row r="59" spans="1:8" s="305" customFormat="1" ht="14.25" x14ac:dyDescent="0.45">
      <c r="A59" s="320">
        <v>130</v>
      </c>
      <c r="B59" s="321" t="s">
        <v>209</v>
      </c>
      <c r="H59" s="305">
        <v>7</v>
      </c>
    </row>
    <row r="60" spans="1:8" s="305" customFormat="1" ht="14.25" x14ac:dyDescent="0.45">
      <c r="A60" s="320" t="s">
        <v>210</v>
      </c>
      <c r="B60" s="321" t="s">
        <v>211</v>
      </c>
      <c r="H60" s="305">
        <v>8</v>
      </c>
    </row>
    <row r="61" spans="1:8" s="305" customFormat="1" ht="14.25" x14ac:dyDescent="0.45">
      <c r="A61" s="320" t="s">
        <v>212</v>
      </c>
      <c r="B61" s="321" t="s">
        <v>24</v>
      </c>
      <c r="H61" s="305">
        <v>9</v>
      </c>
    </row>
    <row r="62" spans="1:8" s="305" customFormat="1" ht="14.25" x14ac:dyDescent="0.45">
      <c r="A62" s="320">
        <v>305</v>
      </c>
      <c r="B62" s="321" t="s">
        <v>213</v>
      </c>
      <c r="H62" s="305">
        <v>10</v>
      </c>
    </row>
    <row r="63" spans="1:8" s="305" customFormat="1" ht="14.25" x14ac:dyDescent="0.45">
      <c r="A63" s="320">
        <v>310</v>
      </c>
      <c r="B63" s="321" t="s">
        <v>214</v>
      </c>
      <c r="H63" s="305">
        <v>11</v>
      </c>
    </row>
    <row r="64" spans="1:8" s="305" customFormat="1" ht="14.25" x14ac:dyDescent="0.45">
      <c r="A64" s="320" t="s">
        <v>215</v>
      </c>
      <c r="B64" s="321" t="s">
        <v>216</v>
      </c>
      <c r="H64" s="305">
        <v>12</v>
      </c>
    </row>
    <row r="65" spans="1:8" s="305" customFormat="1" ht="14.25" x14ac:dyDescent="0.45">
      <c r="A65" s="320" t="s">
        <v>217</v>
      </c>
      <c r="B65" s="321" t="s">
        <v>218</v>
      </c>
      <c r="H65" s="305">
        <v>13</v>
      </c>
    </row>
    <row r="66" spans="1:8" s="305" customFormat="1" ht="14.25" x14ac:dyDescent="0.45">
      <c r="A66" s="320" t="s">
        <v>219</v>
      </c>
      <c r="B66" s="321" t="s">
        <v>220</v>
      </c>
      <c r="H66" s="305">
        <v>14</v>
      </c>
    </row>
    <row r="67" spans="1:8" s="305" customFormat="1" ht="14.25" x14ac:dyDescent="0.45">
      <c r="A67" s="320" t="s">
        <v>221</v>
      </c>
      <c r="B67" s="321" t="s">
        <v>222</v>
      </c>
      <c r="H67" s="305">
        <v>15</v>
      </c>
    </row>
    <row r="68" spans="1:8" s="305" customFormat="1" ht="14.25" x14ac:dyDescent="0.45">
      <c r="A68" s="320" t="s">
        <v>223</v>
      </c>
      <c r="B68" s="321" t="s">
        <v>224</v>
      </c>
      <c r="C68" s="322"/>
      <c r="D68" s="322"/>
      <c r="E68" s="322"/>
      <c r="F68" s="322"/>
      <c r="G68" s="322"/>
      <c r="H68" s="305">
        <v>16</v>
      </c>
    </row>
    <row r="69" spans="1:8" ht="14.25" x14ac:dyDescent="0.45">
      <c r="A69" s="320" t="s">
        <v>225</v>
      </c>
      <c r="B69" s="321" t="s">
        <v>226</v>
      </c>
      <c r="H69" s="305">
        <v>17</v>
      </c>
    </row>
    <row r="70" spans="1:8" ht="14.25" x14ac:dyDescent="0.45">
      <c r="A70" s="320" t="s">
        <v>227</v>
      </c>
      <c r="B70" s="321" t="s">
        <v>93</v>
      </c>
      <c r="H70" s="305">
        <v>18</v>
      </c>
    </row>
    <row r="71" spans="1:8" ht="14.25" x14ac:dyDescent="0.45">
      <c r="A71" s="320" t="s">
        <v>228</v>
      </c>
      <c r="B71" s="321" t="s">
        <v>229</v>
      </c>
      <c r="H71" s="305">
        <v>19</v>
      </c>
    </row>
    <row r="72" spans="1:8" ht="14.25" x14ac:dyDescent="0.45">
      <c r="A72" s="320" t="s">
        <v>230</v>
      </c>
      <c r="B72" s="321" t="s">
        <v>231</v>
      </c>
      <c r="H72" s="305">
        <v>20</v>
      </c>
    </row>
    <row r="73" spans="1:8" ht="13.15" x14ac:dyDescent="0.4">
      <c r="H73" s="305">
        <v>21</v>
      </c>
    </row>
    <row r="74" spans="1:8" ht="13.15" x14ac:dyDescent="0.4">
      <c r="H74" s="305">
        <v>22</v>
      </c>
    </row>
    <row r="75" spans="1:8" ht="13.15" x14ac:dyDescent="0.4">
      <c r="H75" s="305">
        <v>23</v>
      </c>
    </row>
    <row r="76" spans="1:8" ht="13.15" x14ac:dyDescent="0.4">
      <c r="H76" s="305">
        <v>24</v>
      </c>
    </row>
    <row r="77" spans="1:8" ht="13.15" x14ac:dyDescent="0.4">
      <c r="H77" s="305">
        <v>25</v>
      </c>
    </row>
    <row r="79" spans="1:8" x14ac:dyDescent="0.35">
      <c r="B79" s="322" t="s">
        <v>165</v>
      </c>
    </row>
    <row r="80" spans="1:8" x14ac:dyDescent="0.35">
      <c r="B80" s="322" t="s">
        <v>232</v>
      </c>
    </row>
    <row r="83" spans="2:2" x14ac:dyDescent="0.35">
      <c r="B83" s="322" t="s">
        <v>170</v>
      </c>
    </row>
    <row r="84" spans="2:2" x14ac:dyDescent="0.35">
      <c r="B84" s="322" t="s">
        <v>18</v>
      </c>
    </row>
    <row r="87" spans="2:2" x14ac:dyDescent="0.35">
      <c r="B87" s="322" t="s">
        <v>168</v>
      </c>
    </row>
    <row r="88" spans="2:2" x14ac:dyDescent="0.35">
      <c r="B88" s="322" t="s">
        <v>233</v>
      </c>
    </row>
  </sheetData>
  <mergeCells count="29">
    <mergeCell ref="A1:H1"/>
    <mergeCell ref="B2:E2"/>
    <mergeCell ref="F2:G2"/>
    <mergeCell ref="B3:H3"/>
    <mergeCell ref="B4:E4"/>
    <mergeCell ref="G4:H6"/>
    <mergeCell ref="B5:E5"/>
    <mergeCell ref="B6:E6"/>
    <mergeCell ref="A35:B35"/>
    <mergeCell ref="B7:H7"/>
    <mergeCell ref="B8:H8"/>
    <mergeCell ref="E10:G12"/>
    <mergeCell ref="A15:B15"/>
    <mergeCell ref="A27:B27"/>
    <mergeCell ref="A28:B28"/>
    <mergeCell ref="A30:B30"/>
    <mergeCell ref="A31:B31"/>
    <mergeCell ref="A32:B32"/>
    <mergeCell ref="A33:B33"/>
    <mergeCell ref="A34:B34"/>
    <mergeCell ref="D13:H13"/>
    <mergeCell ref="A46:C46"/>
    <mergeCell ref="A38:C38"/>
    <mergeCell ref="A40:C40"/>
    <mergeCell ref="A41:C41"/>
    <mergeCell ref="A42:C42"/>
    <mergeCell ref="A43:C43"/>
    <mergeCell ref="A44:C44"/>
    <mergeCell ref="A45:C45"/>
  </mergeCells>
  <dataValidations count="7">
    <dataValidation type="list" allowBlank="1" showInputMessage="1" showErrorMessage="1" sqref="H2">
      <formula1>$H$53:$H$77</formula1>
    </dataValidation>
    <dataValidation type="list" allowBlank="1" showInputMessage="1" showErrorMessage="1" errorTitle="Invalid Choice" error="Choose One-Tiime or On-Going" promptTitle="Expenditure Type" prompt="Choose which type of expenditure this is." sqref="C10">
      <formula1>$B$79:$B$80</formula1>
    </dataValidation>
    <dataValidation type="list" allowBlank="1" showInputMessage="1" showErrorMessage="1" sqref="G4:H6">
      <formula1>$B$53:$B$72</formula1>
    </dataValidation>
    <dataValidation type="list" allowBlank="1" showInputMessage="1" showErrorMessage="1" errorTitle="Invalid Entry" error="Choose Yes or No" promptTitle="Is this a Carryforward?" prompt="Choose Yes or No" sqref="C12 H10">
      <formula1>$B$87:$B$88</formula1>
    </dataValidation>
    <dataValidation type="textLength" operator="lessThan" allowBlank="1" showInputMessage="1" showErrorMessage="1" error="Too many characters" promptTitle="Input Limit" prompt="Limit the Description to 340 characters [with spaces], or about 65 words." sqref="B3">
      <formula1>340</formula1>
    </dataValidation>
    <dataValidation type="list" allowBlank="1" showInputMessage="1" showErrorMessage="1" errorTitle="Invalid Entry" error="Choose Yes or No" promptTitle="Is this a Carry Forward?" prompt="Choose Yes or No" sqref="H11:H12">
      <formula1>Carryforward</formula1>
    </dataValidation>
    <dataValidation type="list" allowBlank="1" showInputMessage="1" showErrorMessage="1" errorTitle="Invalid Choice" error="Choose Operating or Capital" promptTitle="Expenditure Nature" prompt="Is the expenditure Operating or Capital?" sqref="C11">
      <formula1>$B$83:$B$84</formula1>
    </dataValidation>
  </dataValidations>
  <hyperlinks>
    <hyperlink ref="J6" location="'Budget Calculator'!A11" display="Return to Budget Calculator"/>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3"/>
  <sheetViews>
    <sheetView workbookViewId="0">
      <selection activeCell="J6" sqref="J6"/>
    </sheetView>
  </sheetViews>
  <sheetFormatPr defaultColWidth="10.3984375" defaultRowHeight="11.65" x14ac:dyDescent="0.35"/>
  <cols>
    <col min="1" max="1" width="33.3984375" style="322" customWidth="1"/>
    <col min="2" max="2" width="10.1328125" style="322" customWidth="1"/>
    <col min="3" max="3" width="12.59765625" style="322" customWidth="1"/>
    <col min="4" max="8" width="9" style="322" customWidth="1"/>
    <col min="9" max="9" width="5.59765625" style="322" customWidth="1"/>
    <col min="10" max="16384" width="10.3984375" style="322"/>
  </cols>
  <sheetData>
    <row r="1" spans="1:17" s="288" customFormat="1" ht="17.649999999999999" x14ac:dyDescent="0.5">
      <c r="A1" s="487" t="s">
        <v>150</v>
      </c>
      <c r="B1" s="488"/>
      <c r="C1" s="488"/>
      <c r="D1" s="488"/>
      <c r="E1" s="488"/>
      <c r="F1" s="488"/>
      <c r="G1" s="488"/>
      <c r="H1" s="489"/>
    </row>
    <row r="2" spans="1:17" s="288" customFormat="1" ht="24.75" customHeight="1" x14ac:dyDescent="0.5">
      <c r="A2" s="289" t="s">
        <v>151</v>
      </c>
      <c r="B2" s="490" t="s">
        <v>237</v>
      </c>
      <c r="C2" s="491"/>
      <c r="D2" s="491"/>
      <c r="E2" s="492"/>
      <c r="F2" s="493" t="s">
        <v>153</v>
      </c>
      <c r="G2" s="494"/>
      <c r="H2" s="290">
        <v>1</v>
      </c>
    </row>
    <row r="3" spans="1:17" s="292" customFormat="1" ht="72.75" customHeight="1" x14ac:dyDescent="0.45">
      <c r="A3" s="291" t="s">
        <v>154</v>
      </c>
      <c r="B3" s="495" t="s">
        <v>357</v>
      </c>
      <c r="C3" s="496"/>
      <c r="D3" s="496"/>
      <c r="E3" s="496"/>
      <c r="F3" s="496"/>
      <c r="G3" s="496"/>
      <c r="H3" s="497"/>
    </row>
    <row r="4" spans="1:17" s="292" customFormat="1" ht="15.4" x14ac:dyDescent="0.45">
      <c r="A4" s="293" t="s">
        <v>155</v>
      </c>
      <c r="B4" s="498" t="s">
        <v>245</v>
      </c>
      <c r="C4" s="499"/>
      <c r="D4" s="499"/>
      <c r="E4" s="500"/>
      <c r="F4" s="294"/>
      <c r="G4" s="501" t="s">
        <v>156</v>
      </c>
      <c r="H4" s="502"/>
    </row>
    <row r="5" spans="1:17" s="292" customFormat="1" ht="15.75" customHeight="1" x14ac:dyDescent="0.45">
      <c r="A5" s="293" t="s">
        <v>157</v>
      </c>
      <c r="B5" s="498"/>
      <c r="C5" s="499"/>
      <c r="D5" s="499"/>
      <c r="E5" s="500"/>
      <c r="F5" s="295" t="s">
        <v>159</v>
      </c>
      <c r="G5" s="503"/>
      <c r="H5" s="504"/>
    </row>
    <row r="6" spans="1:17" s="292" customFormat="1" ht="15.4" x14ac:dyDescent="0.45">
      <c r="A6" s="293" t="s">
        <v>160</v>
      </c>
      <c r="B6" s="498" t="s">
        <v>246</v>
      </c>
      <c r="C6" s="499"/>
      <c r="D6" s="499"/>
      <c r="E6" s="500"/>
      <c r="F6" s="294"/>
      <c r="G6" s="505"/>
      <c r="H6" s="506"/>
      <c r="J6" s="324" t="s">
        <v>236</v>
      </c>
    </row>
    <row r="7" spans="1:17" s="292" customFormat="1" ht="15.4" x14ac:dyDescent="0.45">
      <c r="A7" s="296" t="s">
        <v>162</v>
      </c>
      <c r="B7" s="498" t="s">
        <v>247</v>
      </c>
      <c r="C7" s="499"/>
      <c r="D7" s="499"/>
      <c r="E7" s="499"/>
      <c r="F7" s="499"/>
      <c r="G7" s="499"/>
      <c r="H7" s="500"/>
    </row>
    <row r="8" spans="1:17" s="292" customFormat="1" ht="15.4" x14ac:dyDescent="0.45">
      <c r="A8" s="296" t="s">
        <v>163</v>
      </c>
      <c r="B8" s="498"/>
      <c r="C8" s="499"/>
      <c r="D8" s="499"/>
      <c r="E8" s="499"/>
      <c r="F8" s="499"/>
      <c r="G8" s="499"/>
      <c r="H8" s="500"/>
    </row>
    <row r="9" spans="1:17" s="292" customFormat="1" ht="15.75" customHeight="1" x14ac:dyDescent="0.45">
      <c r="A9" s="297"/>
      <c r="B9" s="297"/>
      <c r="C9" s="294"/>
      <c r="D9" s="294"/>
      <c r="E9" s="294"/>
      <c r="F9" s="294"/>
      <c r="G9" s="294"/>
      <c r="H9" s="294"/>
    </row>
    <row r="10" spans="1:17" s="292" customFormat="1" ht="14.25" customHeight="1" x14ac:dyDescent="0.45">
      <c r="A10" s="298" t="s">
        <v>164</v>
      </c>
      <c r="B10" s="298"/>
      <c r="C10" s="299"/>
      <c r="D10" s="294"/>
      <c r="E10" s="509" t="s">
        <v>167</v>
      </c>
      <c r="F10" s="509"/>
      <c r="G10" s="509"/>
      <c r="H10" s="300"/>
    </row>
    <row r="11" spans="1:17" s="292" customFormat="1" ht="15.75" customHeight="1" x14ac:dyDescent="0.45">
      <c r="A11" s="301" t="s">
        <v>169</v>
      </c>
      <c r="B11" s="298"/>
      <c r="C11" s="299"/>
      <c r="D11" s="294"/>
      <c r="E11" s="509"/>
      <c r="F11" s="509"/>
      <c r="G11" s="509"/>
      <c r="H11" s="302"/>
    </row>
    <row r="12" spans="1:17" s="292" customFormat="1" ht="15.4" x14ac:dyDescent="0.45">
      <c r="A12" s="301" t="s">
        <v>171</v>
      </c>
      <c r="C12" s="300"/>
      <c r="D12" s="294"/>
      <c r="E12" s="509"/>
      <c r="F12" s="509"/>
      <c r="G12" s="509"/>
      <c r="H12" s="302"/>
    </row>
    <row r="13" spans="1:17" s="305" customFormat="1" ht="15.4" x14ac:dyDescent="0.45">
      <c r="A13" s="301"/>
      <c r="B13" s="298"/>
      <c r="C13" s="303"/>
      <c r="D13" s="513" t="s">
        <v>301</v>
      </c>
      <c r="E13" s="514"/>
      <c r="F13" s="514"/>
      <c r="G13" s="514"/>
      <c r="H13" s="515"/>
      <c r="I13" s="304"/>
      <c r="Q13" s="292"/>
    </row>
    <row r="14" spans="1:17" s="305" customFormat="1" ht="25.5" x14ac:dyDescent="0.45">
      <c r="A14" s="306" t="s">
        <v>172</v>
      </c>
      <c r="B14" s="318"/>
      <c r="C14" s="308" t="s">
        <v>173</v>
      </c>
      <c r="D14" s="309">
        <v>2023</v>
      </c>
      <c r="E14" s="309">
        <f>D14+1</f>
        <v>2024</v>
      </c>
      <c r="F14" s="309">
        <f>E14+1</f>
        <v>2025</v>
      </c>
      <c r="G14" s="309">
        <f>F14+1</f>
        <v>2026</v>
      </c>
      <c r="H14" s="309">
        <f>G14+1</f>
        <v>2027</v>
      </c>
      <c r="I14" s="304"/>
      <c r="Q14" s="292"/>
    </row>
    <row r="15" spans="1:17" s="305" customFormat="1" ht="14.25" x14ac:dyDescent="0.45">
      <c r="A15" s="507" t="s">
        <v>174</v>
      </c>
      <c r="B15" s="508"/>
      <c r="C15" s="350">
        <v>0</v>
      </c>
      <c r="D15" s="310">
        <v>0</v>
      </c>
      <c r="E15" s="310">
        <v>0</v>
      </c>
      <c r="F15" s="310">
        <f t="shared" ref="F15:H30" si="0">IF($C$10="On-Going",E15,0)</f>
        <v>0</v>
      </c>
      <c r="G15" s="310">
        <f t="shared" si="0"/>
        <v>0</v>
      </c>
      <c r="H15" s="310">
        <f t="shared" si="0"/>
        <v>0</v>
      </c>
      <c r="I15" s="304"/>
      <c r="Q15" s="292"/>
    </row>
    <row r="16" spans="1:17" s="305" customFormat="1" ht="14.25" x14ac:dyDescent="0.45">
      <c r="A16" s="351" t="s">
        <v>175</v>
      </c>
      <c r="B16" s="352"/>
      <c r="C16" s="350">
        <v>0</v>
      </c>
      <c r="D16" s="310">
        <v>0</v>
      </c>
      <c r="E16" s="310">
        <f t="shared" ref="E16:E28" si="1">IF($C$10="On-Going",D16,0)</f>
        <v>0</v>
      </c>
      <c r="F16" s="310">
        <f t="shared" si="0"/>
        <v>0</v>
      </c>
      <c r="G16" s="310">
        <f t="shared" si="0"/>
        <v>0</v>
      </c>
      <c r="H16" s="310">
        <f t="shared" si="0"/>
        <v>0</v>
      </c>
      <c r="I16" s="304"/>
      <c r="Q16" s="292"/>
    </row>
    <row r="17" spans="1:17" s="305" customFormat="1" ht="14.25" x14ac:dyDescent="0.45">
      <c r="A17" s="351" t="s">
        <v>176</v>
      </c>
      <c r="B17" s="352"/>
      <c r="C17" s="350">
        <v>0</v>
      </c>
      <c r="D17" s="310">
        <v>0</v>
      </c>
      <c r="E17" s="310">
        <f t="shared" si="1"/>
        <v>0</v>
      </c>
      <c r="F17" s="310">
        <f t="shared" si="0"/>
        <v>0</v>
      </c>
      <c r="G17" s="310">
        <f t="shared" si="0"/>
        <v>0</v>
      </c>
      <c r="H17" s="310">
        <f t="shared" si="0"/>
        <v>0</v>
      </c>
      <c r="I17" s="304"/>
      <c r="Q17" s="292"/>
    </row>
    <row r="18" spans="1:17" s="305" customFormat="1" ht="14.25" x14ac:dyDescent="0.45">
      <c r="A18" s="351" t="s">
        <v>177</v>
      </c>
      <c r="B18" s="352"/>
      <c r="C18" s="350">
        <v>0</v>
      </c>
      <c r="D18" s="310">
        <v>0</v>
      </c>
      <c r="E18" s="310">
        <f t="shared" si="1"/>
        <v>0</v>
      </c>
      <c r="F18" s="310">
        <f t="shared" si="0"/>
        <v>0</v>
      </c>
      <c r="G18" s="310">
        <f t="shared" si="0"/>
        <v>0</v>
      </c>
      <c r="H18" s="310">
        <f t="shared" si="0"/>
        <v>0</v>
      </c>
      <c r="I18" s="304"/>
      <c r="Q18" s="292"/>
    </row>
    <row r="19" spans="1:17" s="305" customFormat="1" ht="14.25" x14ac:dyDescent="0.45">
      <c r="A19" s="351" t="s">
        <v>178</v>
      </c>
      <c r="B19" s="352"/>
      <c r="C19" s="350">
        <v>1400</v>
      </c>
      <c r="D19" s="310">
        <v>2000</v>
      </c>
      <c r="E19" s="310">
        <v>1000</v>
      </c>
      <c r="F19" s="310">
        <v>1000</v>
      </c>
      <c r="G19" s="310">
        <f t="shared" si="0"/>
        <v>0</v>
      </c>
      <c r="H19" s="310">
        <f t="shared" si="0"/>
        <v>0</v>
      </c>
      <c r="I19" s="304"/>
      <c r="Q19" s="292"/>
    </row>
    <row r="20" spans="1:17" s="305" customFormat="1" ht="13.15" x14ac:dyDescent="0.4">
      <c r="A20" s="351" t="s">
        <v>179</v>
      </c>
      <c r="B20" s="352"/>
      <c r="C20" s="350">
        <v>500</v>
      </c>
      <c r="D20" s="310">
        <v>2000</v>
      </c>
      <c r="E20" s="310">
        <v>1000</v>
      </c>
      <c r="F20" s="310">
        <v>1000</v>
      </c>
      <c r="G20" s="310">
        <f t="shared" si="0"/>
        <v>0</v>
      </c>
      <c r="H20" s="310">
        <f t="shared" si="0"/>
        <v>0</v>
      </c>
      <c r="I20" s="304"/>
    </row>
    <row r="21" spans="1:17" s="305" customFormat="1" ht="13.15" x14ac:dyDescent="0.4">
      <c r="A21" s="351" t="s">
        <v>180</v>
      </c>
      <c r="B21" s="352"/>
      <c r="C21" s="350">
        <v>0</v>
      </c>
      <c r="D21" s="310">
        <v>12000</v>
      </c>
      <c r="E21" s="310">
        <v>3000</v>
      </c>
      <c r="F21" s="310">
        <v>0</v>
      </c>
      <c r="G21" s="310">
        <f t="shared" si="0"/>
        <v>0</v>
      </c>
      <c r="H21" s="310">
        <f t="shared" si="0"/>
        <v>0</v>
      </c>
      <c r="I21" s="304"/>
    </row>
    <row r="22" spans="1:17" s="305" customFormat="1" ht="13.15" x14ac:dyDescent="0.4">
      <c r="A22" s="425" t="s">
        <v>358</v>
      </c>
      <c r="B22" s="426"/>
      <c r="C22" s="350">
        <v>0</v>
      </c>
      <c r="D22" s="310">
        <v>4500</v>
      </c>
      <c r="E22" s="310">
        <v>1500</v>
      </c>
      <c r="F22" s="310"/>
      <c r="G22" s="310"/>
      <c r="H22" s="310"/>
      <c r="I22" s="304"/>
    </row>
    <row r="23" spans="1:17" s="305" customFormat="1" ht="13.15" x14ac:dyDescent="0.4">
      <c r="A23" s="425" t="s">
        <v>359</v>
      </c>
      <c r="B23" s="426"/>
      <c r="C23" s="350"/>
      <c r="D23" s="310">
        <v>9000</v>
      </c>
      <c r="E23" s="310">
        <v>3000</v>
      </c>
      <c r="F23" s="310"/>
      <c r="G23" s="310"/>
      <c r="H23" s="310"/>
      <c r="I23" s="304"/>
    </row>
    <row r="24" spans="1:17" s="305" customFormat="1" ht="13.15" x14ac:dyDescent="0.4">
      <c r="A24" s="351" t="s">
        <v>181</v>
      </c>
      <c r="B24" s="352"/>
      <c r="C24" s="350">
        <v>0</v>
      </c>
      <c r="D24" s="310">
        <v>0</v>
      </c>
      <c r="E24" s="310">
        <f t="shared" si="1"/>
        <v>0</v>
      </c>
      <c r="F24" s="310">
        <f t="shared" si="0"/>
        <v>0</v>
      </c>
      <c r="G24" s="310">
        <f t="shared" si="0"/>
        <v>0</v>
      </c>
      <c r="H24" s="310">
        <f t="shared" si="0"/>
        <v>0</v>
      </c>
      <c r="I24" s="304"/>
    </row>
    <row r="25" spans="1:17" s="305" customFormat="1" ht="13.15" x14ac:dyDescent="0.4">
      <c r="A25" s="351" t="s">
        <v>182</v>
      </c>
      <c r="B25" s="352"/>
      <c r="C25" s="350">
        <v>3000</v>
      </c>
      <c r="D25" s="310">
        <v>9000</v>
      </c>
      <c r="E25" s="310">
        <v>9000</v>
      </c>
      <c r="F25" s="310">
        <v>9000</v>
      </c>
      <c r="G25" s="310">
        <f t="shared" si="0"/>
        <v>0</v>
      </c>
      <c r="H25" s="310">
        <f t="shared" si="0"/>
        <v>0</v>
      </c>
      <c r="I25" s="304"/>
    </row>
    <row r="26" spans="1:17" s="305" customFormat="1" ht="13.15" x14ac:dyDescent="0.4">
      <c r="A26" s="351" t="s">
        <v>183</v>
      </c>
      <c r="B26" s="352"/>
      <c r="C26" s="350">
        <v>0</v>
      </c>
      <c r="D26" s="310">
        <v>4000</v>
      </c>
      <c r="E26" s="310">
        <v>4000</v>
      </c>
      <c r="F26" s="310">
        <v>1500</v>
      </c>
      <c r="G26" s="310">
        <f t="shared" si="0"/>
        <v>0</v>
      </c>
      <c r="H26" s="310">
        <f t="shared" si="0"/>
        <v>0</v>
      </c>
      <c r="I26" s="304"/>
    </row>
    <row r="27" spans="1:17" s="305" customFormat="1" ht="13.15" x14ac:dyDescent="0.4">
      <c r="A27" s="507" t="s">
        <v>187</v>
      </c>
      <c r="B27" s="508"/>
      <c r="C27" s="350">
        <v>0</v>
      </c>
      <c r="D27" s="310">
        <v>0</v>
      </c>
      <c r="E27" s="310">
        <f t="shared" si="1"/>
        <v>0</v>
      </c>
      <c r="F27" s="310">
        <f t="shared" si="0"/>
        <v>0</v>
      </c>
      <c r="G27" s="310">
        <f t="shared" si="0"/>
        <v>0</v>
      </c>
      <c r="H27" s="310">
        <f t="shared" si="0"/>
        <v>0</v>
      </c>
    </row>
    <row r="28" spans="1:17" s="305" customFormat="1" ht="13.15" x14ac:dyDescent="0.4">
      <c r="A28" s="507" t="s">
        <v>188</v>
      </c>
      <c r="B28" s="508"/>
      <c r="C28" s="350">
        <v>0</v>
      </c>
      <c r="D28" s="310">
        <v>0</v>
      </c>
      <c r="E28" s="310">
        <f t="shared" si="1"/>
        <v>0</v>
      </c>
      <c r="F28" s="310">
        <f t="shared" si="0"/>
        <v>0</v>
      </c>
      <c r="G28" s="310">
        <f t="shared" si="0"/>
        <v>0</v>
      </c>
      <c r="H28" s="310">
        <f t="shared" si="0"/>
        <v>0</v>
      </c>
    </row>
    <row r="29" spans="1:17" s="305" customFormat="1" ht="13.15" x14ac:dyDescent="0.4">
      <c r="A29" s="507" t="s">
        <v>189</v>
      </c>
      <c r="B29" s="508"/>
      <c r="C29" s="350">
        <v>2400</v>
      </c>
      <c r="D29" s="310">
        <v>7500</v>
      </c>
      <c r="E29" s="310">
        <v>7500</v>
      </c>
      <c r="F29" s="310">
        <v>7500</v>
      </c>
      <c r="G29" s="310">
        <f t="shared" si="0"/>
        <v>0</v>
      </c>
      <c r="H29" s="310">
        <f t="shared" si="0"/>
        <v>0</v>
      </c>
    </row>
    <row r="30" spans="1:17" s="305" customFormat="1" ht="13.15" x14ac:dyDescent="0.4">
      <c r="A30" s="507" t="s">
        <v>190</v>
      </c>
      <c r="B30" s="508"/>
      <c r="C30" s="350">
        <v>0</v>
      </c>
      <c r="D30" s="310">
        <v>1200</v>
      </c>
      <c r="E30" s="310">
        <v>800</v>
      </c>
      <c r="F30" s="310">
        <v>800</v>
      </c>
      <c r="G30" s="310">
        <f t="shared" si="0"/>
        <v>0</v>
      </c>
      <c r="H30" s="310">
        <f t="shared" si="0"/>
        <v>0</v>
      </c>
    </row>
    <row r="31" spans="1:17" s="305" customFormat="1" ht="13.15" x14ac:dyDescent="0.4">
      <c r="A31" s="311" t="s">
        <v>193</v>
      </c>
      <c r="B31" s="312"/>
      <c r="C31" s="313"/>
      <c r="D31" s="313">
        <f>SUM(D15:D30)</f>
        <v>51200</v>
      </c>
      <c r="E31" s="313">
        <f>SUM(E15:E30)</f>
        <v>30800</v>
      </c>
      <c r="F31" s="313">
        <f>SUM(F15:F30)</f>
        <v>20800</v>
      </c>
      <c r="G31" s="313">
        <f>SUM(G15:G30)</f>
        <v>0</v>
      </c>
      <c r="H31" s="313">
        <f>SUM(H15:H30)</f>
        <v>0</v>
      </c>
    </row>
    <row r="32" spans="1:17" s="305" customFormat="1" ht="13.15" x14ac:dyDescent="0.4">
      <c r="A32" s="381"/>
      <c r="B32" s="381"/>
      <c r="C32" s="382"/>
      <c r="D32" s="382"/>
      <c r="E32" s="382"/>
      <c r="F32" s="382"/>
      <c r="G32" s="382"/>
      <c r="H32" s="382"/>
    </row>
    <row r="33" spans="1:8" s="305" customFormat="1" ht="13.15" x14ac:dyDescent="0.4">
      <c r="A33" s="516" t="s">
        <v>304</v>
      </c>
      <c r="B33" s="516"/>
      <c r="C33" s="516"/>
      <c r="D33" s="313">
        <f>D31</f>
        <v>51200</v>
      </c>
      <c r="E33" s="313">
        <f>E31</f>
        <v>30800</v>
      </c>
      <c r="F33" s="313">
        <f>F31</f>
        <v>20800</v>
      </c>
      <c r="G33" s="313">
        <f>G31</f>
        <v>0</v>
      </c>
      <c r="H33" s="313">
        <f>H31</f>
        <v>0</v>
      </c>
    </row>
    <row r="34" spans="1:8" s="305" customFormat="1" ht="13.15" x14ac:dyDescent="0.4">
      <c r="A34" s="384"/>
      <c r="B34" s="385"/>
      <c r="C34" s="385"/>
      <c r="D34" s="385"/>
      <c r="E34" s="385"/>
      <c r="F34" s="385"/>
      <c r="G34" s="385"/>
      <c r="H34" s="385"/>
    </row>
    <row r="35" spans="1:8" s="305" customFormat="1" ht="12.75" customHeight="1" x14ac:dyDescent="0.4">
      <c r="A35" s="484" t="s">
        <v>302</v>
      </c>
      <c r="B35" s="485"/>
      <c r="C35" s="486"/>
      <c r="D35" s="309">
        <f>D14</f>
        <v>2023</v>
      </c>
      <c r="E35" s="309">
        <f>D35+1</f>
        <v>2024</v>
      </c>
      <c r="F35" s="309">
        <f>E35+1</f>
        <v>2025</v>
      </c>
      <c r="G35" s="309">
        <f>F35+1</f>
        <v>2026</v>
      </c>
      <c r="H35" s="309">
        <f>G35+1</f>
        <v>2027</v>
      </c>
    </row>
    <row r="36" spans="1:8" s="305" customFormat="1" ht="13.15" x14ac:dyDescent="0.4">
      <c r="A36" s="510" t="s">
        <v>194</v>
      </c>
      <c r="B36" s="511"/>
      <c r="C36" s="512"/>
      <c r="D36" s="310">
        <f>D33</f>
        <v>51200</v>
      </c>
      <c r="E36" s="310">
        <f>E33</f>
        <v>30800</v>
      </c>
      <c r="F36" s="310">
        <f>F33</f>
        <v>20800</v>
      </c>
      <c r="G36" s="310">
        <f>G33</f>
        <v>0</v>
      </c>
      <c r="H36" s="310">
        <f>H33</f>
        <v>0</v>
      </c>
    </row>
    <row r="37" spans="1:8" s="305" customFormat="1" ht="13.15" x14ac:dyDescent="0.4">
      <c r="A37" s="510" t="s">
        <v>195</v>
      </c>
      <c r="B37" s="511"/>
      <c r="C37" s="512"/>
      <c r="D37" s="310">
        <v>0</v>
      </c>
      <c r="E37" s="310">
        <v>0</v>
      </c>
      <c r="F37" s="310">
        <v>0</v>
      </c>
      <c r="G37" s="310">
        <v>0</v>
      </c>
      <c r="H37" s="310">
        <v>0</v>
      </c>
    </row>
    <row r="38" spans="1:8" s="305" customFormat="1" ht="13.15" x14ac:dyDescent="0.4">
      <c r="A38" s="510" t="s">
        <v>196</v>
      </c>
      <c r="B38" s="511"/>
      <c r="C38" s="512"/>
      <c r="D38" s="310">
        <v>0</v>
      </c>
      <c r="E38" s="310">
        <v>0</v>
      </c>
      <c r="F38" s="310">
        <v>0</v>
      </c>
      <c r="G38" s="310">
        <v>0</v>
      </c>
      <c r="H38" s="310">
        <v>0</v>
      </c>
    </row>
    <row r="39" spans="1:8" s="305" customFormat="1" ht="13.15" x14ac:dyDescent="0.4">
      <c r="A39" s="510" t="s">
        <v>197</v>
      </c>
      <c r="B39" s="511"/>
      <c r="C39" s="512"/>
      <c r="D39" s="310">
        <v>0</v>
      </c>
      <c r="E39" s="310">
        <v>0</v>
      </c>
      <c r="F39" s="310">
        <v>0</v>
      </c>
      <c r="G39" s="310">
        <v>0</v>
      </c>
      <c r="H39" s="310">
        <v>0</v>
      </c>
    </row>
    <row r="40" spans="1:8" s="305" customFormat="1" ht="13.15" x14ac:dyDescent="0.4">
      <c r="A40" s="510" t="s">
        <v>198</v>
      </c>
      <c r="B40" s="511"/>
      <c r="C40" s="512"/>
      <c r="D40" s="310">
        <v>0</v>
      </c>
      <c r="E40" s="310">
        <v>0</v>
      </c>
      <c r="F40" s="310">
        <v>0</v>
      </c>
      <c r="G40" s="310">
        <v>0</v>
      </c>
      <c r="H40" s="310">
        <v>0</v>
      </c>
    </row>
    <row r="41" spans="1:8" s="305" customFormat="1" ht="13.15" x14ac:dyDescent="0.4">
      <c r="A41" s="484" t="s">
        <v>6</v>
      </c>
      <c r="B41" s="485"/>
      <c r="C41" s="486"/>
      <c r="D41" s="319">
        <f>IF(SUM(D36:D40)=D31,SUM(D36:D40),"Error")</f>
        <v>51200</v>
      </c>
      <c r="E41" s="319">
        <f>IF(SUM(E36:E40)=E31,SUM(E36:E40),"Error")</f>
        <v>30800</v>
      </c>
      <c r="F41" s="319">
        <f>IF(SUM(F36:F40)=F31,SUM(F36:F40),"Error")</f>
        <v>20800</v>
      </c>
      <c r="G41" s="319">
        <f>IF(SUM(G36:G40)=G31,SUM(G36:G40),"Error")</f>
        <v>0</v>
      </c>
      <c r="H41" s="319">
        <f>IF(SUM(H36:H40)=H31,SUM(H36:H40),"Error")</f>
        <v>0</v>
      </c>
    </row>
    <row r="42" spans="1:8" s="305" customFormat="1" ht="13.15" x14ac:dyDescent="0.4"/>
    <row r="43" spans="1:8" s="305" customFormat="1" ht="13.15" x14ac:dyDescent="0.4"/>
    <row r="44" spans="1:8" s="305" customFormat="1" ht="13.15" x14ac:dyDescent="0.4"/>
    <row r="45" spans="1:8" s="305" customFormat="1" ht="13.15" x14ac:dyDescent="0.4"/>
    <row r="46" spans="1:8" s="305" customFormat="1" ht="13.15" x14ac:dyDescent="0.4"/>
    <row r="47" spans="1:8" s="305" customFormat="1" ht="13.15" x14ac:dyDescent="0.4"/>
    <row r="48" spans="1:8" s="305" customFormat="1" ht="14.25" x14ac:dyDescent="0.45">
      <c r="A48" s="320" t="s">
        <v>97</v>
      </c>
      <c r="B48" s="321" t="s">
        <v>156</v>
      </c>
      <c r="H48" s="305">
        <v>1</v>
      </c>
    </row>
    <row r="49" spans="1:8" s="305" customFormat="1" ht="14.25" x14ac:dyDescent="0.45">
      <c r="A49" s="320" t="s">
        <v>199</v>
      </c>
      <c r="B49" s="321" t="s">
        <v>200</v>
      </c>
      <c r="H49" s="305">
        <v>2</v>
      </c>
    </row>
    <row r="50" spans="1:8" s="305" customFormat="1" ht="14.25" x14ac:dyDescent="0.45">
      <c r="A50" s="320" t="s">
        <v>201</v>
      </c>
      <c r="B50" s="321" t="s">
        <v>202</v>
      </c>
      <c r="H50" s="305">
        <v>3</v>
      </c>
    </row>
    <row r="51" spans="1:8" s="305" customFormat="1" ht="14.25" x14ac:dyDescent="0.45">
      <c r="A51" s="320" t="s">
        <v>203</v>
      </c>
      <c r="B51" s="321" t="s">
        <v>204</v>
      </c>
      <c r="H51" s="305">
        <v>4</v>
      </c>
    </row>
    <row r="52" spans="1:8" s="305" customFormat="1" ht="14.25" x14ac:dyDescent="0.45">
      <c r="A52" s="320" t="s">
        <v>205</v>
      </c>
      <c r="B52" s="321" t="s">
        <v>206</v>
      </c>
      <c r="H52" s="305">
        <v>5</v>
      </c>
    </row>
    <row r="53" spans="1:8" s="305" customFormat="1" ht="14.25" x14ac:dyDescent="0.45">
      <c r="A53" s="320" t="s">
        <v>207</v>
      </c>
      <c r="B53" s="321" t="s">
        <v>208</v>
      </c>
      <c r="H53" s="305">
        <v>6</v>
      </c>
    </row>
    <row r="54" spans="1:8" s="305" customFormat="1" ht="14.25" x14ac:dyDescent="0.45">
      <c r="A54" s="320">
        <v>130</v>
      </c>
      <c r="B54" s="321" t="s">
        <v>209</v>
      </c>
      <c r="H54" s="305">
        <v>7</v>
      </c>
    </row>
    <row r="55" spans="1:8" s="305" customFormat="1" ht="14.25" x14ac:dyDescent="0.45">
      <c r="A55" s="320" t="s">
        <v>210</v>
      </c>
      <c r="B55" s="321" t="s">
        <v>211</v>
      </c>
      <c r="H55" s="305">
        <v>8</v>
      </c>
    </row>
    <row r="56" spans="1:8" s="305" customFormat="1" ht="14.25" x14ac:dyDescent="0.45">
      <c r="A56" s="320" t="s">
        <v>212</v>
      </c>
      <c r="B56" s="321" t="s">
        <v>24</v>
      </c>
      <c r="H56" s="305">
        <v>9</v>
      </c>
    </row>
    <row r="57" spans="1:8" s="305" customFormat="1" ht="14.25" x14ac:dyDescent="0.45">
      <c r="A57" s="320">
        <v>305</v>
      </c>
      <c r="B57" s="321" t="s">
        <v>213</v>
      </c>
      <c r="H57" s="305">
        <v>10</v>
      </c>
    </row>
    <row r="58" spans="1:8" s="305" customFormat="1" ht="14.25" x14ac:dyDescent="0.45">
      <c r="A58" s="320">
        <v>310</v>
      </c>
      <c r="B58" s="321" t="s">
        <v>214</v>
      </c>
      <c r="H58" s="305">
        <v>11</v>
      </c>
    </row>
    <row r="59" spans="1:8" s="305" customFormat="1" ht="14.25" x14ac:dyDescent="0.45">
      <c r="A59" s="320" t="s">
        <v>215</v>
      </c>
      <c r="B59" s="321" t="s">
        <v>216</v>
      </c>
      <c r="H59" s="305">
        <v>12</v>
      </c>
    </row>
    <row r="60" spans="1:8" s="305" customFormat="1" ht="14.25" x14ac:dyDescent="0.45">
      <c r="A60" s="320" t="s">
        <v>217</v>
      </c>
      <c r="B60" s="321" t="s">
        <v>218</v>
      </c>
      <c r="H60" s="305">
        <v>13</v>
      </c>
    </row>
    <row r="61" spans="1:8" s="305" customFormat="1" ht="14.25" x14ac:dyDescent="0.45">
      <c r="A61" s="320" t="s">
        <v>219</v>
      </c>
      <c r="B61" s="321" t="s">
        <v>220</v>
      </c>
      <c r="H61" s="305">
        <v>14</v>
      </c>
    </row>
    <row r="62" spans="1:8" s="305" customFormat="1" ht="14.25" x14ac:dyDescent="0.45">
      <c r="A62" s="320" t="s">
        <v>221</v>
      </c>
      <c r="B62" s="321" t="s">
        <v>222</v>
      </c>
      <c r="H62" s="305">
        <v>15</v>
      </c>
    </row>
    <row r="63" spans="1:8" s="305" customFormat="1" ht="14.25" x14ac:dyDescent="0.45">
      <c r="A63" s="320" t="s">
        <v>223</v>
      </c>
      <c r="B63" s="321" t="s">
        <v>224</v>
      </c>
      <c r="C63" s="322"/>
      <c r="D63" s="322"/>
      <c r="E63" s="322"/>
      <c r="F63" s="322"/>
      <c r="G63" s="322"/>
      <c r="H63" s="305">
        <v>16</v>
      </c>
    </row>
    <row r="64" spans="1:8" ht="14.25" x14ac:dyDescent="0.45">
      <c r="A64" s="320" t="s">
        <v>225</v>
      </c>
      <c r="B64" s="321" t="s">
        <v>226</v>
      </c>
      <c r="H64" s="305">
        <v>17</v>
      </c>
    </row>
    <row r="65" spans="1:8" ht="14.25" x14ac:dyDescent="0.45">
      <c r="A65" s="320" t="s">
        <v>227</v>
      </c>
      <c r="B65" s="321" t="s">
        <v>93</v>
      </c>
      <c r="H65" s="305">
        <v>18</v>
      </c>
    </row>
    <row r="66" spans="1:8" ht="14.25" x14ac:dyDescent="0.45">
      <c r="A66" s="320" t="s">
        <v>228</v>
      </c>
      <c r="B66" s="321" t="s">
        <v>229</v>
      </c>
      <c r="H66" s="305">
        <v>19</v>
      </c>
    </row>
    <row r="67" spans="1:8" ht="14.25" x14ac:dyDescent="0.45">
      <c r="A67" s="320" t="s">
        <v>230</v>
      </c>
      <c r="B67" s="321" t="s">
        <v>231</v>
      </c>
      <c r="H67" s="305">
        <v>20</v>
      </c>
    </row>
    <row r="68" spans="1:8" ht="13.15" x14ac:dyDescent="0.4">
      <c r="H68" s="305">
        <v>21</v>
      </c>
    </row>
    <row r="69" spans="1:8" ht="13.15" x14ac:dyDescent="0.4">
      <c r="H69" s="305">
        <v>22</v>
      </c>
    </row>
    <row r="70" spans="1:8" ht="13.15" x14ac:dyDescent="0.4">
      <c r="H70" s="305">
        <v>23</v>
      </c>
    </row>
    <row r="71" spans="1:8" ht="13.15" x14ac:dyDescent="0.4">
      <c r="H71" s="305">
        <v>24</v>
      </c>
    </row>
    <row r="72" spans="1:8" ht="13.15" x14ac:dyDescent="0.4">
      <c r="H72" s="305">
        <v>25</v>
      </c>
    </row>
    <row r="74" spans="1:8" x14ac:dyDescent="0.35">
      <c r="B74" s="322" t="s">
        <v>165</v>
      </c>
    </row>
    <row r="75" spans="1:8" x14ac:dyDescent="0.35">
      <c r="B75" s="322" t="s">
        <v>232</v>
      </c>
    </row>
    <row r="78" spans="1:8" x14ac:dyDescent="0.35">
      <c r="B78" s="322" t="s">
        <v>170</v>
      </c>
    </row>
    <row r="79" spans="1:8" x14ac:dyDescent="0.35">
      <c r="B79" s="322" t="s">
        <v>18</v>
      </c>
    </row>
    <row r="82" spans="2:2" x14ac:dyDescent="0.35">
      <c r="B82" s="322" t="s">
        <v>168</v>
      </c>
    </row>
    <row r="83" spans="2:2" x14ac:dyDescent="0.35">
      <c r="B83" s="322" t="s">
        <v>233</v>
      </c>
    </row>
  </sheetData>
  <mergeCells count="25">
    <mergeCell ref="A1:H1"/>
    <mergeCell ref="B2:E2"/>
    <mergeCell ref="F2:G2"/>
    <mergeCell ref="B3:H3"/>
    <mergeCell ref="B4:E4"/>
    <mergeCell ref="G4:H6"/>
    <mergeCell ref="B5:E5"/>
    <mergeCell ref="B6:E6"/>
    <mergeCell ref="B7:H7"/>
    <mergeCell ref="B8:H8"/>
    <mergeCell ref="E10:G12"/>
    <mergeCell ref="A15:B15"/>
    <mergeCell ref="A27:B27"/>
    <mergeCell ref="A28:B28"/>
    <mergeCell ref="A29:B29"/>
    <mergeCell ref="A30:B30"/>
    <mergeCell ref="D13:H13"/>
    <mergeCell ref="A41:C41"/>
    <mergeCell ref="A33:C33"/>
    <mergeCell ref="A35:C35"/>
    <mergeCell ref="A36:C36"/>
    <mergeCell ref="A37:C37"/>
    <mergeCell ref="A38:C38"/>
    <mergeCell ref="A39:C39"/>
    <mergeCell ref="A40:C40"/>
  </mergeCells>
  <dataValidations count="7">
    <dataValidation type="list" allowBlank="1" showInputMessage="1" showErrorMessage="1" errorTitle="Invalid Entry" error="Choose Yes or No" promptTitle="Is this a Carryforward?" prompt="Choose Yes or No" sqref="H10 C12">
      <formula1>$B$82:$B$83</formula1>
    </dataValidation>
    <dataValidation type="list" allowBlank="1" showInputMessage="1" showErrorMessage="1" sqref="H2">
      <formula1>$H$48:$H$72</formula1>
    </dataValidation>
    <dataValidation type="list" allowBlank="1" showInputMessage="1" showErrorMessage="1" errorTitle="Invalid Choice" error="Choose One-Tiime or On-Going" promptTitle="Expenditure Type" prompt="Choose which type of expenditure this is." sqref="C10">
      <formula1>$B$74:$B$75</formula1>
    </dataValidation>
    <dataValidation type="list" allowBlank="1" showInputMessage="1" showErrorMessage="1" sqref="G4:H6">
      <formula1>$B$48:$B$67</formula1>
    </dataValidation>
    <dataValidation type="list" allowBlank="1" showInputMessage="1" showErrorMessage="1" errorTitle="Invalid Entry" error="Choose Yes or No" promptTitle="Is this a Carry Forward?" prompt="Choose Yes or No" sqref="H11:H12">
      <formula1>Carryforward</formula1>
    </dataValidation>
    <dataValidation type="list" allowBlank="1" showInputMessage="1" showErrorMessage="1" errorTitle="Invalid Choice" error="Choose Operating or Capital" promptTitle="Expenditure Nature" prompt="Is the expenditure Operating or Capital?" sqref="C11">
      <formula1>$B$78:$B$79</formula1>
    </dataValidation>
    <dataValidation type="textLength" operator="lessThan" allowBlank="1" showInputMessage="1" showErrorMessage="1" error="Too many characters" promptTitle="Input Limit" prompt="Limit the Description to 340 characters [with spaces], or about 65 words." sqref="B3:H3">
      <formula1>2000</formula1>
    </dataValidation>
  </dataValidations>
  <hyperlinks>
    <hyperlink ref="J6" location="'Budget Calculator'!A14" display="Return to Budget Calculator"/>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2"/>
  <sheetViews>
    <sheetView zoomScaleNormal="100" workbookViewId="0">
      <selection activeCell="J6" sqref="J6"/>
    </sheetView>
  </sheetViews>
  <sheetFormatPr defaultColWidth="9.1328125" defaultRowHeight="11.65" x14ac:dyDescent="0.35"/>
  <cols>
    <col min="1" max="1" width="33.3984375" style="377" customWidth="1"/>
    <col min="2" max="2" width="10.1328125" style="377" customWidth="1"/>
    <col min="3" max="3" width="11" style="377" bestFit="1" customWidth="1"/>
    <col min="4" max="8" width="9.59765625" style="377" customWidth="1"/>
    <col min="9" max="9" width="15.1328125" style="377" customWidth="1"/>
    <col min="10" max="10" width="17.3984375" style="377" customWidth="1"/>
    <col min="11" max="12" width="9.1328125" style="377"/>
    <col min="13" max="13" width="3.59765625" style="377" customWidth="1"/>
    <col min="14" max="16384" width="9.1328125" style="377"/>
  </cols>
  <sheetData>
    <row r="1" spans="1:17" s="358" customFormat="1" ht="17.649999999999999" x14ac:dyDescent="0.5">
      <c r="A1" s="487" t="s">
        <v>150</v>
      </c>
      <c r="B1" s="488"/>
      <c r="C1" s="488"/>
      <c r="D1" s="488"/>
      <c r="E1" s="488"/>
      <c r="F1" s="488"/>
      <c r="G1" s="488"/>
      <c r="H1" s="489"/>
    </row>
    <row r="2" spans="1:17" s="358" customFormat="1" ht="38.25" customHeight="1" x14ac:dyDescent="0.5">
      <c r="A2" s="359" t="s">
        <v>151</v>
      </c>
      <c r="B2" s="517" t="s">
        <v>319</v>
      </c>
      <c r="C2" s="518"/>
      <c r="D2" s="518"/>
      <c r="E2" s="519"/>
      <c r="F2" s="520" t="s">
        <v>153</v>
      </c>
      <c r="G2" s="521"/>
      <c r="H2" s="360">
        <v>1</v>
      </c>
    </row>
    <row r="3" spans="1:17" s="362" customFormat="1" ht="66" customHeight="1" x14ac:dyDescent="0.45">
      <c r="A3" s="361" t="s">
        <v>154</v>
      </c>
      <c r="B3" s="522" t="s">
        <v>320</v>
      </c>
      <c r="C3" s="523"/>
      <c r="D3" s="523"/>
      <c r="E3" s="523"/>
      <c r="F3" s="523"/>
      <c r="G3" s="523"/>
      <c r="H3" s="524"/>
    </row>
    <row r="4" spans="1:17" s="362" customFormat="1" ht="15.4" x14ac:dyDescent="0.45">
      <c r="A4" s="363" t="s">
        <v>155</v>
      </c>
      <c r="B4" s="525" t="s">
        <v>314</v>
      </c>
      <c r="C4" s="526"/>
      <c r="D4" s="526"/>
      <c r="E4" s="527"/>
      <c r="F4" s="364"/>
      <c r="G4" s="528" t="s">
        <v>226</v>
      </c>
      <c r="H4" s="529"/>
    </row>
    <row r="5" spans="1:17" s="362" customFormat="1" ht="15.75" customHeight="1" x14ac:dyDescent="0.45">
      <c r="A5" s="363" t="s">
        <v>157</v>
      </c>
      <c r="B5" s="525" t="s">
        <v>315</v>
      </c>
      <c r="C5" s="526"/>
      <c r="D5" s="526"/>
      <c r="E5" s="527"/>
      <c r="F5" s="365" t="s">
        <v>159</v>
      </c>
      <c r="G5" s="530"/>
      <c r="H5" s="531"/>
    </row>
    <row r="6" spans="1:17" s="362" customFormat="1" ht="15.4" x14ac:dyDescent="0.45">
      <c r="A6" s="363" t="s">
        <v>160</v>
      </c>
      <c r="B6" s="525" t="s">
        <v>316</v>
      </c>
      <c r="C6" s="526"/>
      <c r="D6" s="526"/>
      <c r="E6" s="527"/>
      <c r="F6" s="364"/>
      <c r="G6" s="532"/>
      <c r="H6" s="533"/>
      <c r="J6" s="324" t="s">
        <v>236</v>
      </c>
    </row>
    <row r="7" spans="1:17" s="362" customFormat="1" ht="15.4" x14ac:dyDescent="0.45">
      <c r="A7" s="366" t="s">
        <v>162</v>
      </c>
      <c r="B7" s="525" t="s">
        <v>321</v>
      </c>
      <c r="C7" s="526"/>
      <c r="D7" s="526"/>
      <c r="E7" s="526"/>
      <c r="F7" s="526"/>
      <c r="G7" s="526"/>
      <c r="H7" s="527"/>
    </row>
    <row r="8" spans="1:17" s="362" customFormat="1" ht="31.5" customHeight="1" x14ac:dyDescent="0.45">
      <c r="A8" s="366" t="s">
        <v>163</v>
      </c>
      <c r="B8" s="534" t="s">
        <v>317</v>
      </c>
      <c r="C8" s="535"/>
      <c r="D8" s="535"/>
      <c r="E8" s="535"/>
      <c r="F8" s="535"/>
      <c r="G8" s="535"/>
      <c r="H8" s="536"/>
    </row>
    <row r="9" spans="1:17" s="362" customFormat="1" ht="15.75" customHeight="1" x14ac:dyDescent="0.45">
      <c r="A9" s="367"/>
      <c r="B9" s="367"/>
      <c r="C9" s="364"/>
      <c r="D9" s="364"/>
      <c r="E9" s="364"/>
      <c r="F9" s="364"/>
      <c r="G9" s="364"/>
      <c r="H9" s="364"/>
    </row>
    <row r="10" spans="1:17" s="362" customFormat="1" ht="14.25" customHeight="1" x14ac:dyDescent="0.45">
      <c r="A10" s="362" t="s">
        <v>164</v>
      </c>
      <c r="C10" s="368" t="s">
        <v>165</v>
      </c>
      <c r="D10" s="364"/>
      <c r="E10" s="537" t="s">
        <v>167</v>
      </c>
      <c r="F10" s="537"/>
      <c r="G10" s="537"/>
      <c r="H10" s="369" t="s">
        <v>233</v>
      </c>
    </row>
    <row r="11" spans="1:17" s="362" customFormat="1" ht="15.75" customHeight="1" x14ac:dyDescent="0.45">
      <c r="A11" s="301" t="s">
        <v>169</v>
      </c>
      <c r="C11" s="368" t="s">
        <v>170</v>
      </c>
      <c r="D11" s="364"/>
      <c r="E11" s="537"/>
      <c r="F11" s="537"/>
      <c r="G11" s="537"/>
      <c r="H11" s="370"/>
    </row>
    <row r="12" spans="1:17" s="362" customFormat="1" ht="15.4" x14ac:dyDescent="0.45">
      <c r="A12" s="301" t="s">
        <v>171</v>
      </c>
      <c r="C12" s="369" t="s">
        <v>233</v>
      </c>
      <c r="D12" s="364"/>
      <c r="E12" s="537"/>
      <c r="F12" s="537"/>
      <c r="G12" s="537"/>
      <c r="H12" s="370"/>
    </row>
    <row r="13" spans="1:17" s="345" customFormat="1" ht="15.4" x14ac:dyDescent="0.45">
      <c r="A13" s="301"/>
      <c r="B13" s="362"/>
      <c r="C13" s="303"/>
      <c r="D13" s="513" t="s">
        <v>301</v>
      </c>
      <c r="E13" s="514"/>
      <c r="F13" s="514"/>
      <c r="G13" s="514"/>
      <c r="H13" s="515"/>
      <c r="I13" s="304"/>
      <c r="Q13" s="362"/>
    </row>
    <row r="14" spans="1:17" s="345" customFormat="1" ht="25.5" x14ac:dyDescent="0.45">
      <c r="A14" s="306" t="s">
        <v>172</v>
      </c>
      <c r="B14" s="323"/>
      <c r="C14" s="308" t="s">
        <v>173</v>
      </c>
      <c r="D14" s="309">
        <v>2023</v>
      </c>
      <c r="E14" s="309">
        <f>D14+1</f>
        <v>2024</v>
      </c>
      <c r="F14" s="309">
        <f>E14+1</f>
        <v>2025</v>
      </c>
      <c r="G14" s="309">
        <f>F14+1</f>
        <v>2026</v>
      </c>
      <c r="H14" s="309">
        <f>G14+1</f>
        <v>2027</v>
      </c>
      <c r="I14" s="304"/>
      <c r="Q14" s="362"/>
    </row>
    <row r="15" spans="1:17" s="345" customFormat="1" ht="15.4" x14ac:dyDescent="0.45">
      <c r="A15" s="507" t="s">
        <v>174</v>
      </c>
      <c r="B15" s="508"/>
      <c r="C15" s="350">
        <v>0</v>
      </c>
      <c r="D15" s="371">
        <v>65960</v>
      </c>
      <c r="E15" s="371">
        <v>75060</v>
      </c>
      <c r="F15" s="371">
        <v>78070.400000000009</v>
      </c>
      <c r="G15" s="371">
        <v>81200.216000000015</v>
      </c>
      <c r="H15" s="371">
        <v>84450.224640000015</v>
      </c>
      <c r="I15" s="304"/>
      <c r="N15" s="538"/>
      <c r="O15" s="538"/>
      <c r="Q15" s="362"/>
    </row>
    <row r="16" spans="1:17" s="345" customFormat="1" ht="15.4" x14ac:dyDescent="0.45">
      <c r="A16" s="379" t="s">
        <v>175</v>
      </c>
      <c r="B16" s="380"/>
      <c r="C16" s="350">
        <v>0</v>
      </c>
      <c r="D16" s="371">
        <v>1000</v>
      </c>
      <c r="E16" s="371">
        <v>1040</v>
      </c>
      <c r="F16" s="371">
        <v>1089.6000000000001</v>
      </c>
      <c r="G16" s="371">
        <v>1140.1840000000002</v>
      </c>
      <c r="H16" s="371">
        <v>1189.7913600000002</v>
      </c>
      <c r="I16" s="304"/>
      <c r="K16" s="388"/>
      <c r="L16" s="388"/>
      <c r="N16" s="388"/>
      <c r="O16" s="388"/>
      <c r="Q16" s="362"/>
    </row>
    <row r="17" spans="1:17" s="345" customFormat="1" ht="15.4" x14ac:dyDescent="0.45">
      <c r="A17" s="379" t="s">
        <v>176</v>
      </c>
      <c r="B17" s="380"/>
      <c r="C17" s="350">
        <v>0</v>
      </c>
      <c r="D17" s="371">
        <v>27870</v>
      </c>
      <c r="E17" s="371">
        <v>30150</v>
      </c>
      <c r="F17" s="371">
        <v>31358</v>
      </c>
      <c r="G17" s="371">
        <v>32617.32</v>
      </c>
      <c r="H17" s="371">
        <v>33927.012800000004</v>
      </c>
      <c r="I17" s="304"/>
      <c r="J17" s="387"/>
      <c r="K17" s="357"/>
      <c r="L17" s="357"/>
      <c r="M17" s="357"/>
      <c r="N17" s="389"/>
      <c r="O17" s="389"/>
      <c r="P17" s="389"/>
      <c r="Q17" s="362"/>
    </row>
    <row r="18" spans="1:17" s="345" customFormat="1" ht="15.4" x14ac:dyDescent="0.45">
      <c r="A18" s="379" t="s">
        <v>177</v>
      </c>
      <c r="B18" s="380"/>
      <c r="C18" s="350">
        <v>0</v>
      </c>
      <c r="D18" s="371">
        <v>750</v>
      </c>
      <c r="E18" s="371">
        <v>750</v>
      </c>
      <c r="F18" s="371">
        <v>750</v>
      </c>
      <c r="G18" s="371">
        <v>750</v>
      </c>
      <c r="H18" s="371">
        <v>750</v>
      </c>
      <c r="I18" s="304"/>
      <c r="J18" s="387"/>
      <c r="K18" s="357"/>
      <c r="L18" s="357"/>
      <c r="M18" s="357"/>
      <c r="N18" s="389"/>
      <c r="O18" s="389"/>
      <c r="P18" s="389"/>
      <c r="Q18" s="362"/>
    </row>
    <row r="19" spans="1:17" s="345" customFormat="1" ht="15.4" x14ac:dyDescent="0.45">
      <c r="A19" s="379" t="s">
        <v>178</v>
      </c>
      <c r="B19" s="380"/>
      <c r="C19" s="350">
        <v>0</v>
      </c>
      <c r="D19" s="371">
        <v>3000</v>
      </c>
      <c r="E19" s="371">
        <v>3000</v>
      </c>
      <c r="F19" s="371">
        <v>3000</v>
      </c>
      <c r="G19" s="371">
        <v>3000</v>
      </c>
      <c r="H19" s="371">
        <v>3000</v>
      </c>
      <c r="I19" s="304"/>
      <c r="J19" s="387"/>
      <c r="K19" s="357"/>
      <c r="L19" s="357"/>
      <c r="M19" s="357"/>
      <c r="N19" s="389"/>
      <c r="O19" s="389"/>
      <c r="P19" s="389"/>
      <c r="Q19" s="362"/>
    </row>
    <row r="20" spans="1:17" s="345" customFormat="1" ht="13.15" x14ac:dyDescent="0.4">
      <c r="A20" s="379" t="s">
        <v>179</v>
      </c>
      <c r="B20" s="380"/>
      <c r="C20" s="350">
        <v>0</v>
      </c>
      <c r="D20" s="371">
        <v>2000</v>
      </c>
      <c r="E20" s="371">
        <v>2000</v>
      </c>
      <c r="F20" s="371">
        <v>2000</v>
      </c>
      <c r="G20" s="371">
        <v>2000</v>
      </c>
      <c r="H20" s="371">
        <v>2000</v>
      </c>
      <c r="I20" s="304"/>
      <c r="J20" s="387"/>
      <c r="K20" s="357"/>
      <c r="L20" s="357"/>
      <c r="M20" s="357"/>
      <c r="N20" s="389"/>
      <c r="O20" s="389"/>
      <c r="P20" s="389"/>
    </row>
    <row r="21" spans="1:17" s="345" customFormat="1" ht="13.15" x14ac:dyDescent="0.4">
      <c r="A21" s="379" t="s">
        <v>181</v>
      </c>
      <c r="B21" s="380"/>
      <c r="C21" s="350">
        <v>0</v>
      </c>
      <c r="D21" s="371">
        <v>2000</v>
      </c>
      <c r="E21" s="371">
        <v>2000</v>
      </c>
      <c r="F21" s="371">
        <v>2000</v>
      </c>
      <c r="G21" s="371">
        <v>2000</v>
      </c>
      <c r="H21" s="371">
        <v>2000</v>
      </c>
      <c r="I21" s="304"/>
      <c r="J21" s="387"/>
      <c r="K21" s="357"/>
      <c r="L21" s="357"/>
      <c r="M21" s="357"/>
      <c r="N21" s="389"/>
      <c r="O21" s="389"/>
      <c r="P21" s="389"/>
    </row>
    <row r="22" spans="1:17" s="345" customFormat="1" ht="13.15" x14ac:dyDescent="0.4">
      <c r="A22" s="379" t="s">
        <v>182</v>
      </c>
      <c r="B22" s="380"/>
      <c r="C22" s="350">
        <v>0</v>
      </c>
      <c r="D22" s="371">
        <v>2000</v>
      </c>
      <c r="E22" s="371">
        <v>2000</v>
      </c>
      <c r="F22" s="371">
        <v>2000</v>
      </c>
      <c r="G22" s="371">
        <v>2000</v>
      </c>
      <c r="H22" s="371">
        <v>2000</v>
      </c>
      <c r="I22" s="304"/>
      <c r="J22" s="387"/>
      <c r="K22" s="357"/>
      <c r="L22" s="357"/>
      <c r="M22" s="357"/>
      <c r="N22" s="389"/>
      <c r="O22" s="389"/>
      <c r="P22" s="389"/>
    </row>
    <row r="23" spans="1:17" s="345" customFormat="1" ht="13.15" x14ac:dyDescent="0.4">
      <c r="A23" s="379" t="s">
        <v>184</v>
      </c>
      <c r="B23" s="380"/>
      <c r="C23" s="350">
        <v>0</v>
      </c>
      <c r="D23" s="371">
        <v>1000</v>
      </c>
      <c r="E23" s="371">
        <v>1000</v>
      </c>
      <c r="F23" s="371">
        <v>1000</v>
      </c>
      <c r="G23" s="371">
        <v>1000</v>
      </c>
      <c r="H23" s="371">
        <v>1000</v>
      </c>
      <c r="J23" s="387"/>
      <c r="K23" s="357"/>
      <c r="L23" s="357"/>
      <c r="M23" s="357"/>
      <c r="N23" s="389"/>
      <c r="O23" s="389"/>
      <c r="P23" s="389"/>
    </row>
    <row r="24" spans="1:17" s="345" customFormat="1" ht="13.15" x14ac:dyDescent="0.4">
      <c r="A24" s="507" t="s">
        <v>185</v>
      </c>
      <c r="B24" s="508"/>
      <c r="C24" s="350">
        <v>0</v>
      </c>
      <c r="D24" s="371">
        <v>10000</v>
      </c>
      <c r="E24" s="371">
        <v>10000</v>
      </c>
      <c r="F24" s="371">
        <v>10000</v>
      </c>
      <c r="G24" s="371">
        <v>10000</v>
      </c>
      <c r="H24" s="371">
        <v>10000</v>
      </c>
      <c r="K24" s="357"/>
      <c r="L24" s="357"/>
      <c r="M24" s="357"/>
      <c r="N24" s="389"/>
      <c r="O24" s="389"/>
      <c r="P24" s="389"/>
    </row>
    <row r="25" spans="1:17" s="345" customFormat="1" ht="13.15" x14ac:dyDescent="0.4">
      <c r="A25" s="379" t="s">
        <v>188</v>
      </c>
      <c r="B25" s="380"/>
      <c r="C25" s="350">
        <v>0</v>
      </c>
      <c r="D25" s="371">
        <v>500</v>
      </c>
      <c r="E25" s="371">
        <v>500</v>
      </c>
      <c r="F25" s="371">
        <v>500</v>
      </c>
      <c r="G25" s="371">
        <v>500</v>
      </c>
      <c r="H25" s="371">
        <v>500</v>
      </c>
      <c r="J25" s="372"/>
      <c r="K25" s="357"/>
      <c r="L25" s="357"/>
      <c r="M25" s="357"/>
      <c r="N25" s="389"/>
      <c r="O25" s="389"/>
      <c r="P25" s="389"/>
    </row>
    <row r="26" spans="1:17" s="345" customFormat="1" ht="13.15" x14ac:dyDescent="0.4">
      <c r="A26" s="379" t="s">
        <v>189</v>
      </c>
      <c r="B26" s="380"/>
      <c r="C26" s="350">
        <v>0</v>
      </c>
      <c r="D26" s="371">
        <v>2000</v>
      </c>
      <c r="E26" s="371">
        <v>2000</v>
      </c>
      <c r="F26" s="371">
        <v>2000</v>
      </c>
      <c r="G26" s="371">
        <v>2000</v>
      </c>
      <c r="H26" s="371">
        <v>2000</v>
      </c>
      <c r="J26" s="372"/>
      <c r="K26" s="357"/>
      <c r="L26" s="357"/>
      <c r="M26" s="357"/>
      <c r="N26" s="389"/>
      <c r="O26" s="389"/>
      <c r="P26" s="389"/>
    </row>
    <row r="27" spans="1:17" s="345" customFormat="1" ht="13.15" x14ac:dyDescent="0.4">
      <c r="A27" s="379" t="s">
        <v>190</v>
      </c>
      <c r="B27" s="380"/>
      <c r="C27" s="350">
        <v>0</v>
      </c>
      <c r="D27" s="371">
        <v>1000</v>
      </c>
      <c r="E27" s="371">
        <v>1000</v>
      </c>
      <c r="F27" s="371">
        <v>1000</v>
      </c>
      <c r="G27" s="371">
        <v>1000</v>
      </c>
      <c r="H27" s="371">
        <v>1000</v>
      </c>
      <c r="J27" s="372"/>
      <c r="N27" s="389"/>
      <c r="O27" s="389"/>
      <c r="P27" s="389"/>
    </row>
    <row r="28" spans="1:17" s="345" customFormat="1" ht="13.15" x14ac:dyDescent="0.4">
      <c r="A28" s="379" t="s">
        <v>191</v>
      </c>
      <c r="B28" s="380"/>
      <c r="C28" s="350">
        <v>0</v>
      </c>
      <c r="D28" s="371">
        <v>10000</v>
      </c>
      <c r="E28" s="371">
        <v>10000</v>
      </c>
      <c r="F28" s="371">
        <v>10000</v>
      </c>
      <c r="G28" s="371">
        <v>10000</v>
      </c>
      <c r="H28" s="371">
        <v>10000</v>
      </c>
      <c r="J28" s="372"/>
    </row>
    <row r="29" spans="1:17" s="345" customFormat="1" ht="13.15" x14ac:dyDescent="0.4">
      <c r="A29" s="379" t="s">
        <v>325</v>
      </c>
      <c r="B29" s="380"/>
      <c r="C29" s="350">
        <v>0</v>
      </c>
      <c r="D29" s="371">
        <v>1600</v>
      </c>
      <c r="E29" s="371">
        <v>1600</v>
      </c>
      <c r="F29" s="371">
        <v>1600</v>
      </c>
      <c r="G29" s="371">
        <v>1600</v>
      </c>
      <c r="H29" s="371">
        <v>1600</v>
      </c>
      <c r="J29" s="372"/>
    </row>
    <row r="30" spans="1:17" s="345" customFormat="1" ht="13.15" x14ac:dyDescent="0.4">
      <c r="A30" s="353" t="s">
        <v>193</v>
      </c>
      <c r="B30" s="354"/>
      <c r="C30" s="355">
        <f t="shared" ref="C30:H30" si="0">SUM(C15:C29)</f>
        <v>0</v>
      </c>
      <c r="D30" s="373">
        <f t="shared" si="0"/>
        <v>130680</v>
      </c>
      <c r="E30" s="373">
        <f t="shared" si="0"/>
        <v>142100</v>
      </c>
      <c r="F30" s="373">
        <f t="shared" si="0"/>
        <v>146368</v>
      </c>
      <c r="G30" s="373">
        <f t="shared" si="0"/>
        <v>150807.72</v>
      </c>
      <c r="H30" s="373">
        <f t="shared" si="0"/>
        <v>155417.02880000003</v>
      </c>
      <c r="J30" s="372"/>
    </row>
    <row r="31" spans="1:17" s="345" customFormat="1" ht="13.15" x14ac:dyDescent="0.4">
      <c r="A31" s="381"/>
      <c r="B31" s="381"/>
      <c r="C31" s="382"/>
      <c r="D31" s="386"/>
      <c r="E31" s="386"/>
      <c r="F31" s="386"/>
      <c r="G31" s="386"/>
      <c r="H31" s="386"/>
      <c r="J31" s="374"/>
      <c r="K31" s="374"/>
      <c r="L31" s="374"/>
      <c r="M31" s="374"/>
      <c r="N31" s="374"/>
    </row>
    <row r="32" spans="1:17" s="345" customFormat="1" ht="13.15" x14ac:dyDescent="0.4">
      <c r="A32" s="516" t="s">
        <v>304</v>
      </c>
      <c r="B32" s="516"/>
      <c r="C32" s="516"/>
      <c r="D32" s="373">
        <f>$C$30+D30</f>
        <v>130680</v>
      </c>
      <c r="E32" s="373">
        <f>IF($C$10="One-Time",0,$C$30+E30)</f>
        <v>142100</v>
      </c>
      <c r="F32" s="373">
        <f>IF($C$10="One-Time",0,$C$30+F30)</f>
        <v>146368</v>
      </c>
      <c r="G32" s="373">
        <f>IF($C$10="One-Time",0,$C$30+G30)</f>
        <v>150807.72</v>
      </c>
      <c r="H32" s="373">
        <f>IF($C$10="One-Time",0,$C$30+H30)</f>
        <v>155417.02880000003</v>
      </c>
    </row>
    <row r="33" spans="1:11" s="345" customFormat="1" ht="13.15" x14ac:dyDescent="0.4">
      <c r="A33" s="384"/>
      <c r="B33" s="385"/>
      <c r="C33" s="385"/>
      <c r="D33" s="385"/>
      <c r="E33" s="385"/>
      <c r="F33" s="385"/>
      <c r="G33" s="385"/>
      <c r="H33" s="385"/>
      <c r="J33" s="356"/>
      <c r="K33" s="356"/>
    </row>
    <row r="34" spans="1:11" s="345" customFormat="1" ht="12.75" customHeight="1" x14ac:dyDescent="0.4">
      <c r="A34" s="484" t="s">
        <v>302</v>
      </c>
      <c r="B34" s="485"/>
      <c r="C34" s="486"/>
      <c r="D34" s="309">
        <f>D14</f>
        <v>2023</v>
      </c>
      <c r="E34" s="309">
        <f>D34+1</f>
        <v>2024</v>
      </c>
      <c r="F34" s="309">
        <f>E34+1</f>
        <v>2025</v>
      </c>
      <c r="G34" s="309">
        <f>F34+1</f>
        <v>2026</v>
      </c>
      <c r="H34" s="309">
        <f>G34+1</f>
        <v>2027</v>
      </c>
    </row>
    <row r="35" spans="1:11" s="345" customFormat="1" ht="13.15" x14ac:dyDescent="0.4">
      <c r="A35" s="510" t="s">
        <v>194</v>
      </c>
      <c r="B35" s="511"/>
      <c r="C35" s="512"/>
      <c r="D35" s="371">
        <f>D32</f>
        <v>130680</v>
      </c>
      <c r="E35" s="371">
        <f>E32</f>
        <v>142100</v>
      </c>
      <c r="F35" s="371">
        <f>F32</f>
        <v>146368</v>
      </c>
      <c r="G35" s="371">
        <f>G32</f>
        <v>150807.72</v>
      </c>
      <c r="H35" s="371">
        <f>H32</f>
        <v>155417.02880000003</v>
      </c>
    </row>
    <row r="36" spans="1:11" s="345" customFormat="1" ht="13.15" x14ac:dyDescent="0.4">
      <c r="A36" s="510" t="s">
        <v>195</v>
      </c>
      <c r="B36" s="511"/>
      <c r="C36" s="512"/>
      <c r="D36" s="371">
        <v>0</v>
      </c>
      <c r="E36" s="371">
        <v>0</v>
      </c>
      <c r="F36" s="371">
        <v>0</v>
      </c>
      <c r="G36" s="371">
        <v>0</v>
      </c>
      <c r="H36" s="371">
        <v>0</v>
      </c>
    </row>
    <row r="37" spans="1:11" s="345" customFormat="1" ht="13.15" x14ac:dyDescent="0.4">
      <c r="A37" s="510" t="s">
        <v>196</v>
      </c>
      <c r="B37" s="511"/>
      <c r="C37" s="512"/>
      <c r="D37" s="371">
        <v>0</v>
      </c>
      <c r="E37" s="371">
        <v>0</v>
      </c>
      <c r="F37" s="371">
        <v>0</v>
      </c>
      <c r="G37" s="371">
        <v>0</v>
      </c>
      <c r="H37" s="371">
        <v>0</v>
      </c>
    </row>
    <row r="38" spans="1:11" s="345" customFormat="1" ht="13.15" x14ac:dyDescent="0.4">
      <c r="A38" s="510" t="s">
        <v>197</v>
      </c>
      <c r="B38" s="511"/>
      <c r="C38" s="512"/>
      <c r="D38" s="371">
        <v>0</v>
      </c>
      <c r="E38" s="371">
        <v>0</v>
      </c>
      <c r="F38" s="371">
        <v>0</v>
      </c>
      <c r="G38" s="371">
        <v>0</v>
      </c>
      <c r="H38" s="371">
        <v>0</v>
      </c>
    </row>
    <row r="39" spans="1:11" s="345" customFormat="1" ht="13.15" x14ac:dyDescent="0.4">
      <c r="A39" s="510" t="s">
        <v>198</v>
      </c>
      <c r="B39" s="511"/>
      <c r="C39" s="512"/>
      <c r="D39" s="371">
        <v>0</v>
      </c>
      <c r="E39" s="371">
        <v>0</v>
      </c>
      <c r="F39" s="371">
        <v>0</v>
      </c>
      <c r="G39" s="371">
        <v>0</v>
      </c>
      <c r="H39" s="371">
        <v>0</v>
      </c>
    </row>
    <row r="40" spans="1:11" s="345" customFormat="1" ht="13.15" x14ac:dyDescent="0.4">
      <c r="A40" s="484" t="s">
        <v>6</v>
      </c>
      <c r="B40" s="485"/>
      <c r="C40" s="486"/>
      <c r="D40" s="375">
        <f>IF(SUM(D35:D39)=D30,SUM(D35:D39),"Error")</f>
        <v>130680</v>
      </c>
      <c r="E40" s="375">
        <f>IF(SUM(E35:E39)=E30,SUM(E35:E39),"Error")</f>
        <v>142100</v>
      </c>
      <c r="F40" s="375">
        <f>IF(SUM(F35:F39)=F30,SUM(F35:F39),"Error")</f>
        <v>146368</v>
      </c>
      <c r="G40" s="375">
        <f>IF(SUM(G35:G39)=G30,SUM(G35:G39),"Error")</f>
        <v>150807.72</v>
      </c>
      <c r="H40" s="375">
        <f>IF(SUM(H35:H39)=H30,SUM(H35:H39),"Error")</f>
        <v>155417.02880000003</v>
      </c>
    </row>
    <row r="41" spans="1:11" s="345" customFormat="1" ht="13.15" x14ac:dyDescent="0.4"/>
    <row r="42" spans="1:11" s="345" customFormat="1" ht="13.15" x14ac:dyDescent="0.4"/>
    <row r="43" spans="1:11" s="345" customFormat="1" ht="13.15" x14ac:dyDescent="0.4"/>
    <row r="44" spans="1:11" s="345" customFormat="1" ht="13.15" x14ac:dyDescent="0.4">
      <c r="E44" s="356"/>
    </row>
    <row r="45" spans="1:11" s="345" customFormat="1" ht="13.15" x14ac:dyDescent="0.4">
      <c r="E45" s="356"/>
    </row>
    <row r="46" spans="1:11" s="345" customFormat="1" ht="13.15" x14ac:dyDescent="0.4"/>
    <row r="47" spans="1:11" s="345" customFormat="1" ht="15.4" x14ac:dyDescent="0.45">
      <c r="A47" s="376" t="s">
        <v>97</v>
      </c>
      <c r="B47" s="339" t="s">
        <v>156</v>
      </c>
      <c r="H47" s="345">
        <v>1</v>
      </c>
    </row>
    <row r="48" spans="1:11" s="345" customFormat="1" ht="15.4" x14ac:dyDescent="0.45">
      <c r="A48" s="376" t="s">
        <v>199</v>
      </c>
      <c r="B48" s="339" t="s">
        <v>200</v>
      </c>
      <c r="H48" s="345">
        <v>2</v>
      </c>
    </row>
    <row r="49" spans="1:16" s="345" customFormat="1" ht="15.4" x14ac:dyDescent="0.45">
      <c r="A49" s="376" t="s">
        <v>201</v>
      </c>
      <c r="B49" s="339" t="s">
        <v>202</v>
      </c>
      <c r="H49" s="345">
        <v>3</v>
      </c>
    </row>
    <row r="50" spans="1:16" s="345" customFormat="1" ht="15.4" x14ac:dyDescent="0.45">
      <c r="A50" s="376" t="s">
        <v>203</v>
      </c>
      <c r="B50" s="339" t="s">
        <v>204</v>
      </c>
      <c r="H50" s="345">
        <v>4</v>
      </c>
    </row>
    <row r="51" spans="1:16" s="345" customFormat="1" ht="15.4" x14ac:dyDescent="0.45">
      <c r="A51" s="376" t="s">
        <v>205</v>
      </c>
      <c r="B51" s="339" t="s">
        <v>206</v>
      </c>
      <c r="H51" s="345">
        <v>5</v>
      </c>
    </row>
    <row r="52" spans="1:16" s="345" customFormat="1" ht="15.4" x14ac:dyDescent="0.45">
      <c r="A52" s="376" t="s">
        <v>207</v>
      </c>
      <c r="B52" s="339" t="s">
        <v>208</v>
      </c>
      <c r="H52" s="345">
        <v>6</v>
      </c>
    </row>
    <row r="53" spans="1:16" s="345" customFormat="1" ht="15.4" x14ac:dyDescent="0.45">
      <c r="A53" s="376">
        <v>130</v>
      </c>
      <c r="B53" s="339" t="s">
        <v>209</v>
      </c>
      <c r="H53" s="345">
        <v>7</v>
      </c>
    </row>
    <row r="54" spans="1:16" s="345" customFormat="1" ht="15.4" x14ac:dyDescent="0.45">
      <c r="A54" s="376" t="s">
        <v>210</v>
      </c>
      <c r="B54" s="339" t="s">
        <v>211</v>
      </c>
      <c r="H54" s="345">
        <v>8</v>
      </c>
    </row>
    <row r="55" spans="1:16" s="345" customFormat="1" ht="15.4" x14ac:dyDescent="0.45">
      <c r="A55" s="376" t="s">
        <v>212</v>
      </c>
      <c r="B55" s="339" t="s">
        <v>24</v>
      </c>
      <c r="H55" s="345">
        <v>9</v>
      </c>
    </row>
    <row r="56" spans="1:16" s="345" customFormat="1" ht="15.4" x14ac:dyDescent="0.45">
      <c r="A56" s="376">
        <v>305</v>
      </c>
      <c r="B56" s="339" t="s">
        <v>213</v>
      </c>
      <c r="H56" s="345">
        <v>10</v>
      </c>
    </row>
    <row r="57" spans="1:16" s="345" customFormat="1" ht="15.4" x14ac:dyDescent="0.45">
      <c r="A57" s="376">
        <v>310</v>
      </c>
      <c r="B57" s="339" t="s">
        <v>214</v>
      </c>
      <c r="H57" s="345">
        <v>11</v>
      </c>
    </row>
    <row r="58" spans="1:16" s="345" customFormat="1" ht="15.4" x14ac:dyDescent="0.45">
      <c r="A58" s="376" t="s">
        <v>215</v>
      </c>
      <c r="B58" s="339" t="s">
        <v>216</v>
      </c>
      <c r="H58" s="345">
        <v>12</v>
      </c>
    </row>
    <row r="59" spans="1:16" s="345" customFormat="1" ht="15.4" x14ac:dyDescent="0.45">
      <c r="A59" s="376" t="s">
        <v>217</v>
      </c>
      <c r="B59" s="339" t="s">
        <v>218</v>
      </c>
      <c r="H59" s="345">
        <v>13</v>
      </c>
    </row>
    <row r="60" spans="1:16" s="345" customFormat="1" ht="15.4" x14ac:dyDescent="0.45">
      <c r="A60" s="376" t="s">
        <v>219</v>
      </c>
      <c r="B60" s="339" t="s">
        <v>220</v>
      </c>
      <c r="H60" s="345">
        <v>14</v>
      </c>
    </row>
    <row r="61" spans="1:16" s="345" customFormat="1" ht="15.4" x14ac:dyDescent="0.45">
      <c r="A61" s="376" t="s">
        <v>221</v>
      </c>
      <c r="B61" s="339" t="s">
        <v>222</v>
      </c>
      <c r="H61" s="345">
        <v>15</v>
      </c>
    </row>
    <row r="62" spans="1:16" s="345" customFormat="1" ht="15.4" x14ac:dyDescent="0.45">
      <c r="A62" s="376" t="s">
        <v>223</v>
      </c>
      <c r="B62" s="339" t="s">
        <v>224</v>
      </c>
      <c r="C62" s="377"/>
      <c r="D62" s="377"/>
      <c r="E62" s="377"/>
      <c r="F62" s="377"/>
      <c r="G62" s="377"/>
      <c r="H62" s="345">
        <v>16</v>
      </c>
    </row>
    <row r="63" spans="1:16" ht="15.4" x14ac:dyDescent="0.45">
      <c r="A63" s="376" t="s">
        <v>225</v>
      </c>
      <c r="B63" s="339" t="s">
        <v>226</v>
      </c>
      <c r="H63" s="345">
        <v>17</v>
      </c>
      <c r="J63" s="345"/>
      <c r="K63" s="345"/>
      <c r="L63" s="345"/>
      <c r="M63" s="345"/>
      <c r="N63" s="345"/>
      <c r="O63" s="345"/>
      <c r="P63" s="345"/>
    </row>
    <row r="64" spans="1:16" ht="15.4" x14ac:dyDescent="0.45">
      <c r="A64" s="376" t="s">
        <v>227</v>
      </c>
      <c r="B64" s="339" t="s">
        <v>93</v>
      </c>
      <c r="H64" s="345">
        <v>18</v>
      </c>
    </row>
    <row r="65" spans="1:8" ht="15.4" x14ac:dyDescent="0.45">
      <c r="A65" s="376" t="s">
        <v>228</v>
      </c>
      <c r="B65" s="339" t="s">
        <v>229</v>
      </c>
      <c r="H65" s="345">
        <v>19</v>
      </c>
    </row>
    <row r="66" spans="1:8" ht="15.4" x14ac:dyDescent="0.45">
      <c r="A66" s="376" t="s">
        <v>230</v>
      </c>
      <c r="B66" s="339" t="s">
        <v>231</v>
      </c>
      <c r="H66" s="345">
        <v>20</v>
      </c>
    </row>
    <row r="67" spans="1:8" ht="13.15" x14ac:dyDescent="0.4">
      <c r="H67" s="345">
        <v>21</v>
      </c>
    </row>
    <row r="68" spans="1:8" ht="13.15" x14ac:dyDescent="0.4">
      <c r="H68" s="345">
        <v>22</v>
      </c>
    </row>
    <row r="69" spans="1:8" ht="13.15" x14ac:dyDescent="0.4">
      <c r="H69" s="345">
        <v>23</v>
      </c>
    </row>
    <row r="70" spans="1:8" ht="13.15" x14ac:dyDescent="0.4">
      <c r="H70" s="345">
        <v>24</v>
      </c>
    </row>
    <row r="71" spans="1:8" ht="13.15" x14ac:dyDescent="0.4">
      <c r="H71" s="345">
        <v>25</v>
      </c>
    </row>
    <row r="73" spans="1:8" x14ac:dyDescent="0.35">
      <c r="B73" s="377" t="s">
        <v>165</v>
      </c>
    </row>
    <row r="74" spans="1:8" x14ac:dyDescent="0.35">
      <c r="B74" s="377" t="s">
        <v>232</v>
      </c>
    </row>
    <row r="77" spans="1:8" x14ac:dyDescent="0.35">
      <c r="B77" s="377" t="s">
        <v>170</v>
      </c>
    </row>
    <row r="78" spans="1:8" x14ac:dyDescent="0.35">
      <c r="B78" s="377" t="s">
        <v>18</v>
      </c>
    </row>
    <row r="81" spans="2:2" x14ac:dyDescent="0.35">
      <c r="B81" s="377" t="s">
        <v>168</v>
      </c>
    </row>
    <row r="82" spans="2:2" x14ac:dyDescent="0.35">
      <c r="B82" s="377" t="s">
        <v>233</v>
      </c>
    </row>
  </sheetData>
  <mergeCells count="23">
    <mergeCell ref="A37:C37"/>
    <mergeCell ref="A32:C32"/>
    <mergeCell ref="A24:B24"/>
    <mergeCell ref="N15:O15"/>
    <mergeCell ref="A34:C34"/>
    <mergeCell ref="A35:C35"/>
    <mergeCell ref="A36:C36"/>
    <mergeCell ref="D13:H13"/>
    <mergeCell ref="A38:C38"/>
    <mergeCell ref="A39:C39"/>
    <mergeCell ref="A40:C40"/>
    <mergeCell ref="A1:H1"/>
    <mergeCell ref="B2:E2"/>
    <mergeCell ref="F2:G2"/>
    <mergeCell ref="B3:H3"/>
    <mergeCell ref="B4:E4"/>
    <mergeCell ref="G4:H6"/>
    <mergeCell ref="B5:E5"/>
    <mergeCell ref="B6:E6"/>
    <mergeCell ref="B7:H7"/>
    <mergeCell ref="B8:H8"/>
    <mergeCell ref="E10:G12"/>
    <mergeCell ref="A15:B15"/>
  </mergeCells>
  <dataValidations count="7">
    <dataValidation type="list" allowBlank="1" showInputMessage="1" showErrorMessage="1" sqref="H2">
      <formula1>$H$47:$H$71</formula1>
    </dataValidation>
    <dataValidation type="list" allowBlank="1" showInputMessage="1" showErrorMessage="1" errorTitle="Invalid Choice" error="Choose One-Tiime or On-Going" promptTitle="Expenditure Type" prompt="Choose which type of expenditure this is." sqref="C10">
      <formula1>$B$73:$B$74</formula1>
    </dataValidation>
    <dataValidation type="list" allowBlank="1" showInputMessage="1" showErrorMessage="1" sqref="G4:H6">
      <formula1>$B$47:$B$66</formula1>
    </dataValidation>
    <dataValidation type="list" allowBlank="1" showInputMessage="1" showErrorMessage="1" errorTitle="Invalid Entry" error="Choose Yes or No" promptTitle="Is this a Carryforward?" prompt="Choose Yes or No" sqref="C12 H10">
      <formula1>$B$81:$B$82</formula1>
    </dataValidation>
    <dataValidation type="textLength" operator="lessThan" allowBlank="1" showInputMessage="1" showErrorMessage="1" error="Too many characters" promptTitle="Input Limit" prompt="Limit the Description to 340 characters [with spaces], or about 65 words." sqref="B3">
      <formula1>340</formula1>
    </dataValidation>
    <dataValidation type="list" allowBlank="1" showInputMessage="1" showErrorMessage="1" errorTitle="Invalid Entry" error="Choose Yes or No" promptTitle="Is this a Carry Forward?" prompt="Choose Yes or No" sqref="H11:H12">
      <formula1>Carryforward</formula1>
    </dataValidation>
    <dataValidation type="list" allowBlank="1" showInputMessage="1" showErrorMessage="1" errorTitle="Invalid Choice" error="Choose Operating or Capital" promptTitle="Expenditure Nature" prompt="Is the expenditure Operating or Capital?" sqref="C11">
      <formula1>$B$77:$B$78</formula1>
    </dataValidation>
  </dataValidations>
  <hyperlinks>
    <hyperlink ref="J6" location="'Budget Calculator'!A17" display="Return to Budget Calculator"/>
  </hyperlinks>
  <pageMargins left="0.7" right="0.7" top="0.75" bottom="0.75" header="0.3" footer="0.3"/>
  <pageSetup scale="8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1"/>
  <sheetViews>
    <sheetView workbookViewId="0">
      <selection activeCell="J6" sqref="J6"/>
    </sheetView>
  </sheetViews>
  <sheetFormatPr defaultColWidth="9.1328125" defaultRowHeight="11.65" x14ac:dyDescent="0.35"/>
  <cols>
    <col min="1" max="1" width="33.3984375" style="322" customWidth="1"/>
    <col min="2" max="2" width="10.86328125" style="322" customWidth="1"/>
    <col min="3" max="3" width="12.59765625" style="322" customWidth="1"/>
    <col min="4" max="8" width="9" style="322" customWidth="1"/>
    <col min="9" max="9" width="6.1328125" style="322" customWidth="1"/>
    <col min="10" max="16384" width="9.1328125" style="322"/>
  </cols>
  <sheetData>
    <row r="1" spans="1:17" s="288" customFormat="1" ht="17.649999999999999" x14ac:dyDescent="0.5">
      <c r="A1" s="487" t="s">
        <v>150</v>
      </c>
      <c r="B1" s="488"/>
      <c r="C1" s="488"/>
      <c r="D1" s="488"/>
      <c r="E1" s="488"/>
      <c r="F1" s="488"/>
      <c r="G1" s="488"/>
      <c r="H1" s="489"/>
    </row>
    <row r="2" spans="1:17" s="288" customFormat="1" ht="24.75" customHeight="1" x14ac:dyDescent="0.5">
      <c r="A2" s="289" t="s">
        <v>151</v>
      </c>
      <c r="B2" s="490" t="s">
        <v>237</v>
      </c>
      <c r="C2" s="491"/>
      <c r="D2" s="491"/>
      <c r="E2" s="492"/>
      <c r="F2" s="493" t="s">
        <v>153</v>
      </c>
      <c r="G2" s="494"/>
      <c r="H2" s="290">
        <v>1</v>
      </c>
    </row>
    <row r="3" spans="1:17" s="292" customFormat="1" ht="72" customHeight="1" x14ac:dyDescent="0.45">
      <c r="A3" s="291" t="s">
        <v>154</v>
      </c>
      <c r="B3" s="495" t="s">
        <v>305</v>
      </c>
      <c r="C3" s="496"/>
      <c r="D3" s="496"/>
      <c r="E3" s="496"/>
      <c r="F3" s="496"/>
      <c r="G3" s="496"/>
      <c r="H3" s="497"/>
    </row>
    <row r="4" spans="1:17" s="292" customFormat="1" ht="15.4" x14ac:dyDescent="0.45">
      <c r="A4" s="293" t="s">
        <v>155</v>
      </c>
      <c r="B4" s="498" t="s">
        <v>322</v>
      </c>
      <c r="C4" s="499"/>
      <c r="D4" s="499"/>
      <c r="E4" s="500"/>
      <c r="F4" s="294"/>
      <c r="G4" s="501" t="s">
        <v>156</v>
      </c>
      <c r="H4" s="502"/>
    </row>
    <row r="5" spans="1:17" s="292" customFormat="1" ht="15.75" customHeight="1" x14ac:dyDescent="0.45">
      <c r="A5" s="293" t="s">
        <v>157</v>
      </c>
      <c r="B5" s="498" t="s">
        <v>322</v>
      </c>
      <c r="C5" s="499"/>
      <c r="D5" s="499"/>
      <c r="E5" s="500"/>
      <c r="F5" s="295" t="s">
        <v>159</v>
      </c>
      <c r="G5" s="503"/>
      <c r="H5" s="504"/>
    </row>
    <row r="6" spans="1:17" s="292" customFormat="1" ht="15.4" x14ac:dyDescent="0.45">
      <c r="A6" s="293" t="s">
        <v>160</v>
      </c>
      <c r="B6" s="498" t="s">
        <v>248</v>
      </c>
      <c r="C6" s="499"/>
      <c r="D6" s="499"/>
      <c r="E6" s="500"/>
      <c r="F6" s="294"/>
      <c r="G6" s="505"/>
      <c r="H6" s="506"/>
      <c r="J6" s="324" t="s">
        <v>236</v>
      </c>
    </row>
    <row r="7" spans="1:17" s="292" customFormat="1" ht="15.4" x14ac:dyDescent="0.45">
      <c r="A7" s="296" t="s">
        <v>162</v>
      </c>
      <c r="B7" s="498" t="s">
        <v>249</v>
      </c>
      <c r="C7" s="499"/>
      <c r="D7" s="499"/>
      <c r="E7" s="499"/>
      <c r="F7" s="499"/>
      <c r="G7" s="499"/>
      <c r="H7" s="500"/>
    </row>
    <row r="8" spans="1:17" s="292" customFormat="1" ht="15.4" x14ac:dyDescent="0.45">
      <c r="A8" s="296" t="s">
        <v>163</v>
      </c>
      <c r="B8" s="498"/>
      <c r="C8" s="499"/>
      <c r="D8" s="499"/>
      <c r="E8" s="499"/>
      <c r="F8" s="499"/>
      <c r="G8" s="499"/>
      <c r="H8" s="500"/>
    </row>
    <row r="9" spans="1:17" s="292" customFormat="1" ht="15.75" customHeight="1" x14ac:dyDescent="0.45">
      <c r="A9" s="297"/>
      <c r="B9" s="297"/>
      <c r="C9" s="294"/>
      <c r="D9" s="294"/>
      <c r="E9" s="294"/>
      <c r="F9" s="294"/>
      <c r="G9" s="294"/>
      <c r="H9" s="294"/>
    </row>
    <row r="10" spans="1:17" s="292" customFormat="1" ht="14.25" customHeight="1" x14ac:dyDescent="0.45">
      <c r="A10" s="298" t="s">
        <v>164</v>
      </c>
      <c r="B10" s="298"/>
      <c r="C10" s="299" t="s">
        <v>165</v>
      </c>
      <c r="D10" s="294"/>
      <c r="E10" s="509" t="s">
        <v>167</v>
      </c>
      <c r="F10" s="509"/>
      <c r="G10" s="509"/>
      <c r="H10" s="300" t="s">
        <v>233</v>
      </c>
    </row>
    <row r="11" spans="1:17" s="292" customFormat="1" ht="15.75" customHeight="1" x14ac:dyDescent="0.45">
      <c r="A11" s="301" t="s">
        <v>169</v>
      </c>
      <c r="B11" s="298"/>
      <c r="C11" s="299" t="s">
        <v>170</v>
      </c>
      <c r="D11" s="294"/>
      <c r="E11" s="509"/>
      <c r="F11" s="509"/>
      <c r="G11" s="509"/>
      <c r="H11" s="302"/>
    </row>
    <row r="12" spans="1:17" s="292" customFormat="1" ht="15.4" x14ac:dyDescent="0.45">
      <c r="A12" s="301" t="s">
        <v>171</v>
      </c>
      <c r="C12" s="300" t="s">
        <v>233</v>
      </c>
      <c r="D12" s="294"/>
      <c r="E12" s="509"/>
      <c r="F12" s="509"/>
      <c r="G12" s="509"/>
      <c r="H12" s="302"/>
    </row>
    <row r="13" spans="1:17" s="305" customFormat="1" ht="15.4" x14ac:dyDescent="0.45">
      <c r="A13" s="301"/>
      <c r="B13" s="298"/>
      <c r="C13" s="303"/>
      <c r="D13" s="513" t="s">
        <v>301</v>
      </c>
      <c r="E13" s="514"/>
      <c r="F13" s="514"/>
      <c r="G13" s="514"/>
      <c r="H13" s="515"/>
      <c r="I13" s="304"/>
      <c r="Q13" s="292"/>
    </row>
    <row r="14" spans="1:17" s="305" customFormat="1" ht="25.5" x14ac:dyDescent="0.45">
      <c r="A14" s="306" t="s">
        <v>172</v>
      </c>
      <c r="B14" s="318"/>
      <c r="C14" s="308" t="s">
        <v>173</v>
      </c>
      <c r="D14" s="309">
        <v>2023</v>
      </c>
      <c r="E14" s="309">
        <f>D14+1</f>
        <v>2024</v>
      </c>
      <c r="F14" s="309">
        <f>E14+1</f>
        <v>2025</v>
      </c>
      <c r="G14" s="309">
        <f>F14+1</f>
        <v>2026</v>
      </c>
      <c r="H14" s="309">
        <f>G14+1</f>
        <v>2027</v>
      </c>
      <c r="I14" s="304"/>
      <c r="Q14" s="292"/>
    </row>
    <row r="15" spans="1:17" s="305" customFormat="1" ht="15.75" customHeight="1" x14ac:dyDescent="0.45">
      <c r="A15" s="507" t="s">
        <v>174</v>
      </c>
      <c r="B15" s="508"/>
      <c r="C15" s="350">
        <v>0</v>
      </c>
      <c r="D15" s="310">
        <v>0</v>
      </c>
      <c r="E15" s="310">
        <f>IF($C$10="On-Going",D15,0)</f>
        <v>0</v>
      </c>
      <c r="F15" s="310">
        <f t="shared" ref="F15:H28" si="0">IF($C$10="On-Going",E15,0)</f>
        <v>0</v>
      </c>
      <c r="G15" s="310">
        <f t="shared" si="0"/>
        <v>0</v>
      </c>
      <c r="H15" s="310">
        <f t="shared" si="0"/>
        <v>0</v>
      </c>
      <c r="I15" s="304"/>
      <c r="Q15" s="292"/>
    </row>
    <row r="16" spans="1:17" s="305" customFormat="1" ht="15.75" customHeight="1" x14ac:dyDescent="0.45">
      <c r="A16" s="351" t="s">
        <v>175</v>
      </c>
      <c r="B16" s="352"/>
      <c r="C16" s="350">
        <v>0</v>
      </c>
      <c r="D16" s="310">
        <v>0</v>
      </c>
      <c r="E16" s="310">
        <f t="shared" ref="E16:E28" si="1">IF($C$10="On-Going",D16,0)</f>
        <v>0</v>
      </c>
      <c r="F16" s="310">
        <f t="shared" si="0"/>
        <v>0</v>
      </c>
      <c r="G16" s="310">
        <f t="shared" si="0"/>
        <v>0</v>
      </c>
      <c r="H16" s="310">
        <f t="shared" si="0"/>
        <v>0</v>
      </c>
      <c r="I16" s="304"/>
      <c r="Q16" s="292"/>
    </row>
    <row r="17" spans="1:17" s="305" customFormat="1" ht="15.75" customHeight="1" x14ac:dyDescent="0.45">
      <c r="A17" s="351" t="s">
        <v>176</v>
      </c>
      <c r="B17" s="352"/>
      <c r="C17" s="350">
        <v>0</v>
      </c>
      <c r="D17" s="310">
        <v>0</v>
      </c>
      <c r="E17" s="310">
        <f t="shared" si="1"/>
        <v>0</v>
      </c>
      <c r="F17" s="310">
        <f t="shared" si="0"/>
        <v>0</v>
      </c>
      <c r="G17" s="310">
        <f t="shared" si="0"/>
        <v>0</v>
      </c>
      <c r="H17" s="310">
        <f t="shared" si="0"/>
        <v>0</v>
      </c>
      <c r="I17" s="304"/>
      <c r="Q17" s="292"/>
    </row>
    <row r="18" spans="1:17" s="305" customFormat="1" ht="15.75" customHeight="1" x14ac:dyDescent="0.45">
      <c r="A18" s="351" t="s">
        <v>250</v>
      </c>
      <c r="B18" s="352"/>
      <c r="C18" s="350">
        <v>6000</v>
      </c>
      <c r="D18" s="310">
        <v>2000</v>
      </c>
      <c r="E18" s="310">
        <f t="shared" si="1"/>
        <v>2000</v>
      </c>
      <c r="F18" s="310">
        <f t="shared" si="0"/>
        <v>2000</v>
      </c>
      <c r="G18" s="310">
        <f t="shared" si="0"/>
        <v>2000</v>
      </c>
      <c r="H18" s="310">
        <f t="shared" si="0"/>
        <v>2000</v>
      </c>
      <c r="I18" s="304"/>
      <c r="Q18" s="292"/>
    </row>
    <row r="19" spans="1:17" s="305" customFormat="1" ht="15.75" customHeight="1" x14ac:dyDescent="0.45">
      <c r="A19" s="351" t="s">
        <v>251</v>
      </c>
      <c r="B19" s="352"/>
      <c r="C19" s="350">
        <v>14800</v>
      </c>
      <c r="D19" s="310">
        <v>300</v>
      </c>
      <c r="E19" s="310">
        <f t="shared" si="1"/>
        <v>300</v>
      </c>
      <c r="F19" s="310">
        <f t="shared" si="0"/>
        <v>300</v>
      </c>
      <c r="G19" s="310">
        <f t="shared" si="0"/>
        <v>300</v>
      </c>
      <c r="H19" s="310">
        <f t="shared" si="0"/>
        <v>300</v>
      </c>
      <c r="I19" s="304"/>
      <c r="Q19" s="292"/>
    </row>
    <row r="20" spans="1:17" s="305" customFormat="1" ht="15.75" customHeight="1" x14ac:dyDescent="0.4">
      <c r="A20" s="351" t="s">
        <v>252</v>
      </c>
      <c r="B20" s="352"/>
      <c r="C20" s="350">
        <v>8000</v>
      </c>
      <c r="D20" s="310">
        <v>1500</v>
      </c>
      <c r="E20" s="310">
        <f t="shared" si="1"/>
        <v>1500</v>
      </c>
      <c r="F20" s="310">
        <f t="shared" si="0"/>
        <v>1500</v>
      </c>
      <c r="G20" s="310">
        <f t="shared" si="0"/>
        <v>1500</v>
      </c>
      <c r="H20" s="310">
        <f t="shared" si="0"/>
        <v>1500</v>
      </c>
      <c r="I20" s="304"/>
    </row>
    <row r="21" spans="1:17" s="305" customFormat="1" ht="15.75" customHeight="1" x14ac:dyDescent="0.4">
      <c r="A21" s="351" t="s">
        <v>253</v>
      </c>
      <c r="B21" s="352"/>
      <c r="C21" s="350">
        <v>7000</v>
      </c>
      <c r="D21" s="310">
        <v>300</v>
      </c>
      <c r="E21" s="310">
        <f t="shared" si="1"/>
        <v>300</v>
      </c>
      <c r="F21" s="310">
        <f t="shared" si="0"/>
        <v>300</v>
      </c>
      <c r="G21" s="310">
        <f t="shared" si="0"/>
        <v>300</v>
      </c>
      <c r="H21" s="310">
        <f t="shared" si="0"/>
        <v>300</v>
      </c>
      <c r="I21" s="304"/>
    </row>
    <row r="22" spans="1:17" s="305" customFormat="1" ht="15.75" customHeight="1" x14ac:dyDescent="0.4">
      <c r="A22" s="351" t="s">
        <v>254</v>
      </c>
      <c r="B22" s="352"/>
      <c r="C22" s="350">
        <v>4000</v>
      </c>
      <c r="D22" s="310">
        <v>300</v>
      </c>
      <c r="E22" s="310">
        <f t="shared" si="1"/>
        <v>300</v>
      </c>
      <c r="F22" s="310">
        <f t="shared" si="0"/>
        <v>300</v>
      </c>
      <c r="G22" s="310">
        <f t="shared" si="0"/>
        <v>300</v>
      </c>
      <c r="H22" s="310">
        <f t="shared" si="0"/>
        <v>300</v>
      </c>
      <c r="I22" s="304"/>
    </row>
    <row r="23" spans="1:17" s="305" customFormat="1" ht="15.75" customHeight="1" x14ac:dyDescent="0.4">
      <c r="A23" s="507" t="s">
        <v>187</v>
      </c>
      <c r="B23" s="508"/>
      <c r="C23" s="350">
        <v>0</v>
      </c>
      <c r="D23" s="310">
        <v>0</v>
      </c>
      <c r="E23" s="310">
        <f t="shared" si="1"/>
        <v>0</v>
      </c>
      <c r="F23" s="310">
        <f t="shared" si="0"/>
        <v>0</v>
      </c>
      <c r="G23" s="310">
        <f t="shared" si="0"/>
        <v>0</v>
      </c>
      <c r="H23" s="310">
        <f t="shared" si="0"/>
        <v>0</v>
      </c>
    </row>
    <row r="24" spans="1:17" s="305" customFormat="1" ht="15.75" customHeight="1" x14ac:dyDescent="0.4">
      <c r="A24" s="507" t="s">
        <v>303</v>
      </c>
      <c r="B24" s="508"/>
      <c r="C24" s="350">
        <v>0</v>
      </c>
      <c r="D24" s="310">
        <v>1200</v>
      </c>
      <c r="E24" s="310">
        <f t="shared" si="1"/>
        <v>1200</v>
      </c>
      <c r="F24" s="310">
        <f t="shared" si="0"/>
        <v>1200</v>
      </c>
      <c r="G24" s="310">
        <f t="shared" si="0"/>
        <v>1200</v>
      </c>
      <c r="H24" s="310">
        <f t="shared" si="0"/>
        <v>1200</v>
      </c>
    </row>
    <row r="25" spans="1:17" s="305" customFormat="1" ht="15.75" customHeight="1" x14ac:dyDescent="0.4">
      <c r="A25" s="507" t="s">
        <v>306</v>
      </c>
      <c r="B25" s="508"/>
      <c r="C25" s="350">
        <v>0</v>
      </c>
      <c r="D25" s="310">
        <v>8283</v>
      </c>
      <c r="E25" s="310">
        <f t="shared" si="1"/>
        <v>8283</v>
      </c>
      <c r="F25" s="310">
        <f t="shared" si="0"/>
        <v>8283</v>
      </c>
      <c r="G25" s="310">
        <f t="shared" si="0"/>
        <v>8283</v>
      </c>
      <c r="H25" s="310">
        <f t="shared" si="0"/>
        <v>8283</v>
      </c>
      <c r="J25" s="378"/>
    </row>
    <row r="26" spans="1:17" s="305" customFormat="1" ht="15.75" customHeight="1" x14ac:dyDescent="0.4">
      <c r="A26" s="507" t="s">
        <v>190</v>
      </c>
      <c r="B26" s="508"/>
      <c r="C26" s="350">
        <v>0</v>
      </c>
      <c r="D26" s="310">
        <v>0</v>
      </c>
      <c r="E26" s="310">
        <f t="shared" si="1"/>
        <v>0</v>
      </c>
      <c r="F26" s="310">
        <f t="shared" si="0"/>
        <v>0</v>
      </c>
      <c r="G26" s="310">
        <f t="shared" si="0"/>
        <v>0</v>
      </c>
      <c r="H26" s="310">
        <f t="shared" si="0"/>
        <v>0</v>
      </c>
    </row>
    <row r="27" spans="1:17" s="305" customFormat="1" ht="15.75" customHeight="1" x14ac:dyDescent="0.4">
      <c r="A27" s="507" t="s">
        <v>191</v>
      </c>
      <c r="B27" s="508"/>
      <c r="C27" s="350">
        <v>0</v>
      </c>
      <c r="D27" s="310">
        <v>0</v>
      </c>
      <c r="E27" s="310">
        <f t="shared" si="1"/>
        <v>0</v>
      </c>
      <c r="F27" s="310">
        <f t="shared" si="0"/>
        <v>0</v>
      </c>
      <c r="G27" s="310">
        <f t="shared" si="0"/>
        <v>0</v>
      </c>
      <c r="H27" s="310">
        <f t="shared" si="0"/>
        <v>0</v>
      </c>
    </row>
    <row r="28" spans="1:17" s="305" customFormat="1" ht="15.75" customHeight="1" x14ac:dyDescent="0.4">
      <c r="A28" s="507" t="s">
        <v>192</v>
      </c>
      <c r="B28" s="508"/>
      <c r="C28" s="350">
        <v>0</v>
      </c>
      <c r="D28" s="310">
        <v>0</v>
      </c>
      <c r="E28" s="310">
        <f t="shared" si="1"/>
        <v>0</v>
      </c>
      <c r="F28" s="310">
        <f t="shared" si="0"/>
        <v>0</v>
      </c>
      <c r="G28" s="310">
        <f t="shared" si="0"/>
        <v>0</v>
      </c>
      <c r="H28" s="310">
        <f t="shared" si="0"/>
        <v>0</v>
      </c>
    </row>
    <row r="29" spans="1:17" s="305" customFormat="1" ht="13.15" x14ac:dyDescent="0.4">
      <c r="A29" s="311" t="s">
        <v>193</v>
      </c>
      <c r="B29" s="312"/>
      <c r="C29" s="313"/>
      <c r="D29" s="313">
        <f>SUM(D15:D28)</f>
        <v>13883</v>
      </c>
      <c r="E29" s="313">
        <f>SUM(E15:E28)</f>
        <v>13883</v>
      </c>
      <c r="F29" s="313">
        <f>SUM(F15:F28)</f>
        <v>13883</v>
      </c>
      <c r="G29" s="313">
        <f>SUM(G15:G28)</f>
        <v>13883</v>
      </c>
      <c r="H29" s="313">
        <f>SUM(H15:H28)</f>
        <v>13883</v>
      </c>
    </row>
    <row r="30" spans="1:17" s="305" customFormat="1" ht="13.15" x14ac:dyDescent="0.4">
      <c r="A30" s="314"/>
      <c r="B30" s="314"/>
      <c r="C30" s="315"/>
      <c r="D30" s="315"/>
      <c r="E30" s="315"/>
      <c r="F30" s="315"/>
      <c r="G30" s="315"/>
      <c r="H30" s="315"/>
    </row>
    <row r="31" spans="1:17" s="305" customFormat="1" ht="13.15" x14ac:dyDescent="0.4">
      <c r="A31" s="516" t="s">
        <v>304</v>
      </c>
      <c r="B31" s="516"/>
      <c r="C31" s="516"/>
      <c r="D31" s="313">
        <f>D29</f>
        <v>13883</v>
      </c>
      <c r="E31" s="313">
        <f>E29</f>
        <v>13883</v>
      </c>
      <c r="F31" s="313">
        <f>F29</f>
        <v>13883</v>
      </c>
      <c r="G31" s="313">
        <f>G29</f>
        <v>13883</v>
      </c>
      <c r="H31" s="313">
        <f>H29</f>
        <v>13883</v>
      </c>
    </row>
    <row r="32" spans="1:17" s="305" customFormat="1" ht="13.15" x14ac:dyDescent="0.4">
      <c r="A32" s="316"/>
      <c r="B32" s="539"/>
      <c r="C32" s="539"/>
      <c r="D32" s="539"/>
      <c r="E32" s="317"/>
      <c r="F32" s="317"/>
      <c r="G32" s="317"/>
      <c r="H32" s="317"/>
    </row>
    <row r="33" spans="1:8" s="305" customFormat="1" ht="12.75" customHeight="1" x14ac:dyDescent="0.4">
      <c r="A33" s="484" t="s">
        <v>302</v>
      </c>
      <c r="B33" s="485"/>
      <c r="C33" s="486"/>
      <c r="D33" s="309">
        <f>D14</f>
        <v>2023</v>
      </c>
      <c r="E33" s="309">
        <f>D33+1</f>
        <v>2024</v>
      </c>
      <c r="F33" s="309">
        <f>E33+1</f>
        <v>2025</v>
      </c>
      <c r="G33" s="309">
        <f>F33+1</f>
        <v>2026</v>
      </c>
      <c r="H33" s="309">
        <f>G33+1</f>
        <v>2027</v>
      </c>
    </row>
    <row r="34" spans="1:8" s="305" customFormat="1" ht="13.15" x14ac:dyDescent="0.4">
      <c r="A34" s="510" t="s">
        <v>194</v>
      </c>
      <c r="B34" s="511"/>
      <c r="C34" s="512"/>
      <c r="D34" s="310">
        <f>D31</f>
        <v>13883</v>
      </c>
      <c r="E34" s="310">
        <f>E31</f>
        <v>13883</v>
      </c>
      <c r="F34" s="310">
        <f>F31</f>
        <v>13883</v>
      </c>
      <c r="G34" s="310">
        <f>G31</f>
        <v>13883</v>
      </c>
      <c r="H34" s="310">
        <f>H31</f>
        <v>13883</v>
      </c>
    </row>
    <row r="35" spans="1:8" s="305" customFormat="1" ht="13.15" x14ac:dyDescent="0.4">
      <c r="A35" s="510" t="s">
        <v>195</v>
      </c>
      <c r="B35" s="511"/>
      <c r="C35" s="512"/>
      <c r="D35" s="310">
        <v>0</v>
      </c>
      <c r="E35" s="310">
        <v>0</v>
      </c>
      <c r="F35" s="310">
        <v>0</v>
      </c>
      <c r="G35" s="310">
        <v>0</v>
      </c>
      <c r="H35" s="310">
        <v>0</v>
      </c>
    </row>
    <row r="36" spans="1:8" s="305" customFormat="1" ht="13.15" x14ac:dyDescent="0.4">
      <c r="A36" s="510" t="s">
        <v>196</v>
      </c>
      <c r="B36" s="511"/>
      <c r="C36" s="512"/>
      <c r="D36" s="310">
        <v>0</v>
      </c>
      <c r="E36" s="310">
        <v>0</v>
      </c>
      <c r="F36" s="310">
        <v>0</v>
      </c>
      <c r="G36" s="310">
        <v>0</v>
      </c>
      <c r="H36" s="310">
        <v>0</v>
      </c>
    </row>
    <row r="37" spans="1:8" s="305" customFormat="1" ht="13.15" x14ac:dyDescent="0.4">
      <c r="A37" s="510" t="s">
        <v>197</v>
      </c>
      <c r="B37" s="511"/>
      <c r="C37" s="512"/>
      <c r="D37" s="310">
        <v>0</v>
      </c>
      <c r="E37" s="310">
        <v>0</v>
      </c>
      <c r="F37" s="310">
        <v>0</v>
      </c>
      <c r="G37" s="310">
        <v>0</v>
      </c>
      <c r="H37" s="310">
        <v>0</v>
      </c>
    </row>
    <row r="38" spans="1:8" s="305" customFormat="1" ht="13.15" x14ac:dyDescent="0.4">
      <c r="A38" s="510" t="s">
        <v>198</v>
      </c>
      <c r="B38" s="511"/>
      <c r="C38" s="512"/>
      <c r="D38" s="310">
        <v>0</v>
      </c>
      <c r="E38" s="310">
        <v>0</v>
      </c>
      <c r="F38" s="310">
        <v>0</v>
      </c>
      <c r="G38" s="310">
        <v>0</v>
      </c>
      <c r="H38" s="310">
        <v>0</v>
      </c>
    </row>
    <row r="39" spans="1:8" s="305" customFormat="1" ht="13.15" x14ac:dyDescent="0.4">
      <c r="A39" s="484" t="s">
        <v>6</v>
      </c>
      <c r="B39" s="485"/>
      <c r="C39" s="486"/>
      <c r="D39" s="319">
        <f>IF(SUM(D34:D38)=D29,SUM(D34:D38),"Error")</f>
        <v>13883</v>
      </c>
      <c r="E39" s="319">
        <f>IF(SUM(E34:E38)=E29,SUM(E34:E38),"Error")</f>
        <v>13883</v>
      </c>
      <c r="F39" s="319">
        <f>IF(SUM(F34:F38)=F29,SUM(F34:F38),"Error")</f>
        <v>13883</v>
      </c>
      <c r="G39" s="319">
        <f>IF(SUM(G34:G38)=G29,SUM(G34:G38),"Error")</f>
        <v>13883</v>
      </c>
      <c r="H39" s="319">
        <f>IF(SUM(H34:H38)=H29,SUM(H34:H38),"Error")</f>
        <v>13883</v>
      </c>
    </row>
    <row r="40" spans="1:8" s="305" customFormat="1" ht="13.15" x14ac:dyDescent="0.4"/>
    <row r="41" spans="1:8" s="305" customFormat="1" ht="13.15" x14ac:dyDescent="0.4"/>
    <row r="42" spans="1:8" s="305" customFormat="1" ht="13.15" x14ac:dyDescent="0.4"/>
    <row r="43" spans="1:8" s="305" customFormat="1" ht="13.15" x14ac:dyDescent="0.4"/>
    <row r="44" spans="1:8" s="305" customFormat="1" ht="13.15" x14ac:dyDescent="0.4"/>
    <row r="45" spans="1:8" s="305" customFormat="1" ht="13.15" x14ac:dyDescent="0.4"/>
    <row r="46" spans="1:8" s="305" customFormat="1" ht="14.25" x14ac:dyDescent="0.45">
      <c r="A46" s="320" t="s">
        <v>97</v>
      </c>
      <c r="B46" s="321" t="s">
        <v>156</v>
      </c>
      <c r="H46" s="305">
        <v>1</v>
      </c>
    </row>
    <row r="47" spans="1:8" s="305" customFormat="1" ht="14.25" x14ac:dyDescent="0.45">
      <c r="A47" s="320" t="s">
        <v>199</v>
      </c>
      <c r="B47" s="321" t="s">
        <v>200</v>
      </c>
      <c r="H47" s="305">
        <v>2</v>
      </c>
    </row>
    <row r="48" spans="1:8" s="305" customFormat="1" ht="14.25" x14ac:dyDescent="0.45">
      <c r="A48" s="320" t="s">
        <v>201</v>
      </c>
      <c r="B48" s="321" t="s">
        <v>202</v>
      </c>
      <c r="H48" s="305">
        <v>3</v>
      </c>
    </row>
    <row r="49" spans="1:8" s="305" customFormat="1" ht="14.25" x14ac:dyDescent="0.45">
      <c r="A49" s="320" t="s">
        <v>203</v>
      </c>
      <c r="B49" s="321" t="s">
        <v>204</v>
      </c>
      <c r="H49" s="305">
        <v>4</v>
      </c>
    </row>
    <row r="50" spans="1:8" s="305" customFormat="1" ht="14.25" x14ac:dyDescent="0.45">
      <c r="A50" s="320" t="s">
        <v>205</v>
      </c>
      <c r="B50" s="321" t="s">
        <v>206</v>
      </c>
      <c r="H50" s="305">
        <v>5</v>
      </c>
    </row>
    <row r="51" spans="1:8" s="305" customFormat="1" ht="14.25" x14ac:dyDescent="0.45">
      <c r="A51" s="320" t="s">
        <v>207</v>
      </c>
      <c r="B51" s="321" t="s">
        <v>208</v>
      </c>
      <c r="H51" s="305">
        <v>6</v>
      </c>
    </row>
    <row r="52" spans="1:8" s="305" customFormat="1" ht="14.25" x14ac:dyDescent="0.45">
      <c r="A52" s="320">
        <v>130</v>
      </c>
      <c r="B52" s="321" t="s">
        <v>209</v>
      </c>
      <c r="H52" s="305">
        <v>7</v>
      </c>
    </row>
    <row r="53" spans="1:8" s="305" customFormat="1" ht="14.25" x14ac:dyDescent="0.45">
      <c r="A53" s="320" t="s">
        <v>210</v>
      </c>
      <c r="B53" s="321" t="s">
        <v>211</v>
      </c>
      <c r="H53" s="305">
        <v>8</v>
      </c>
    </row>
    <row r="54" spans="1:8" s="305" customFormat="1" ht="14.25" x14ac:dyDescent="0.45">
      <c r="A54" s="320" t="s">
        <v>212</v>
      </c>
      <c r="B54" s="321" t="s">
        <v>24</v>
      </c>
      <c r="H54" s="305">
        <v>9</v>
      </c>
    </row>
    <row r="55" spans="1:8" s="305" customFormat="1" ht="14.25" x14ac:dyDescent="0.45">
      <c r="A55" s="320">
        <v>305</v>
      </c>
      <c r="B55" s="321" t="s">
        <v>213</v>
      </c>
      <c r="H55" s="305">
        <v>10</v>
      </c>
    </row>
    <row r="56" spans="1:8" s="305" customFormat="1" ht="14.25" x14ac:dyDescent="0.45">
      <c r="A56" s="320">
        <v>310</v>
      </c>
      <c r="B56" s="321" t="s">
        <v>214</v>
      </c>
      <c r="H56" s="305">
        <v>11</v>
      </c>
    </row>
    <row r="57" spans="1:8" s="305" customFormat="1" ht="14.25" x14ac:dyDescent="0.45">
      <c r="A57" s="320" t="s">
        <v>215</v>
      </c>
      <c r="B57" s="321" t="s">
        <v>216</v>
      </c>
      <c r="H57" s="305">
        <v>12</v>
      </c>
    </row>
    <row r="58" spans="1:8" s="305" customFormat="1" ht="14.25" x14ac:dyDescent="0.45">
      <c r="A58" s="320" t="s">
        <v>217</v>
      </c>
      <c r="B58" s="321" t="s">
        <v>218</v>
      </c>
      <c r="H58" s="305">
        <v>13</v>
      </c>
    </row>
    <row r="59" spans="1:8" s="305" customFormat="1" ht="14.25" x14ac:dyDescent="0.45">
      <c r="A59" s="320" t="s">
        <v>219</v>
      </c>
      <c r="B59" s="321" t="s">
        <v>220</v>
      </c>
      <c r="H59" s="305">
        <v>14</v>
      </c>
    </row>
    <row r="60" spans="1:8" s="305" customFormat="1" ht="14.25" x14ac:dyDescent="0.45">
      <c r="A60" s="320" t="s">
        <v>221</v>
      </c>
      <c r="B60" s="321" t="s">
        <v>222</v>
      </c>
      <c r="H60" s="305">
        <v>15</v>
      </c>
    </row>
    <row r="61" spans="1:8" s="305" customFormat="1" ht="14.25" x14ac:dyDescent="0.45">
      <c r="A61" s="320" t="s">
        <v>223</v>
      </c>
      <c r="B61" s="321" t="s">
        <v>224</v>
      </c>
      <c r="C61" s="322"/>
      <c r="D61" s="322"/>
      <c r="E61" s="322"/>
      <c r="F61" s="322"/>
      <c r="G61" s="322"/>
      <c r="H61" s="305">
        <v>16</v>
      </c>
    </row>
    <row r="62" spans="1:8" ht="14.25" x14ac:dyDescent="0.45">
      <c r="A62" s="320" t="s">
        <v>225</v>
      </c>
      <c r="B62" s="321" t="s">
        <v>226</v>
      </c>
      <c r="H62" s="305">
        <v>17</v>
      </c>
    </row>
    <row r="63" spans="1:8" ht="14.25" x14ac:dyDescent="0.45">
      <c r="A63" s="320" t="s">
        <v>227</v>
      </c>
      <c r="B63" s="321" t="s">
        <v>93</v>
      </c>
      <c r="H63" s="305">
        <v>18</v>
      </c>
    </row>
    <row r="64" spans="1:8" ht="14.25" x14ac:dyDescent="0.45">
      <c r="A64" s="320" t="s">
        <v>228</v>
      </c>
      <c r="B64" s="321" t="s">
        <v>229</v>
      </c>
      <c r="H64" s="305">
        <v>19</v>
      </c>
    </row>
    <row r="65" spans="1:8" ht="14.25" x14ac:dyDescent="0.45">
      <c r="A65" s="320" t="s">
        <v>230</v>
      </c>
      <c r="B65" s="321" t="s">
        <v>231</v>
      </c>
      <c r="H65" s="305">
        <v>20</v>
      </c>
    </row>
    <row r="66" spans="1:8" ht="13.15" x14ac:dyDescent="0.4">
      <c r="H66" s="305">
        <v>21</v>
      </c>
    </row>
    <row r="67" spans="1:8" ht="13.15" x14ac:dyDescent="0.4">
      <c r="H67" s="305">
        <v>22</v>
      </c>
    </row>
    <row r="68" spans="1:8" ht="13.15" x14ac:dyDescent="0.4">
      <c r="H68" s="305">
        <v>23</v>
      </c>
    </row>
    <row r="69" spans="1:8" ht="13.15" x14ac:dyDescent="0.4">
      <c r="H69" s="305">
        <v>24</v>
      </c>
    </row>
    <row r="70" spans="1:8" ht="13.15" x14ac:dyDescent="0.4">
      <c r="H70" s="305">
        <v>25</v>
      </c>
    </row>
    <row r="72" spans="1:8" x14ac:dyDescent="0.35">
      <c r="B72" s="322" t="s">
        <v>165</v>
      </c>
    </row>
    <row r="73" spans="1:8" x14ac:dyDescent="0.35">
      <c r="B73" s="322" t="s">
        <v>232</v>
      </c>
    </row>
    <row r="76" spans="1:8" x14ac:dyDescent="0.35">
      <c r="B76" s="322" t="s">
        <v>170</v>
      </c>
    </row>
    <row r="77" spans="1:8" x14ac:dyDescent="0.35">
      <c r="B77" s="322" t="s">
        <v>18</v>
      </c>
    </row>
    <row r="80" spans="1:8" x14ac:dyDescent="0.35">
      <c r="B80" s="322" t="s">
        <v>168</v>
      </c>
    </row>
    <row r="81" spans="2:2" x14ac:dyDescent="0.35">
      <c r="B81" s="322" t="s">
        <v>233</v>
      </c>
    </row>
  </sheetData>
  <mergeCells count="28">
    <mergeCell ref="B7:H7"/>
    <mergeCell ref="B8:H8"/>
    <mergeCell ref="E10:G12"/>
    <mergeCell ref="A15:B15"/>
    <mergeCell ref="A23:B23"/>
    <mergeCell ref="A1:H1"/>
    <mergeCell ref="B2:E2"/>
    <mergeCell ref="F2:G2"/>
    <mergeCell ref="B3:H3"/>
    <mergeCell ref="B4:E4"/>
    <mergeCell ref="G4:H6"/>
    <mergeCell ref="B5:E5"/>
    <mergeCell ref="B6:E6"/>
    <mergeCell ref="A38:C38"/>
    <mergeCell ref="A39:C39"/>
    <mergeCell ref="A31:C31"/>
    <mergeCell ref="D13:H13"/>
    <mergeCell ref="A35:C35"/>
    <mergeCell ref="A36:C36"/>
    <mergeCell ref="A37:C37"/>
    <mergeCell ref="A24:B24"/>
    <mergeCell ref="A25:B25"/>
    <mergeCell ref="A26:B26"/>
    <mergeCell ref="A27:B27"/>
    <mergeCell ref="A28:B28"/>
    <mergeCell ref="A33:C33"/>
    <mergeCell ref="A34:C34"/>
    <mergeCell ref="B32:D32"/>
  </mergeCells>
  <dataValidations count="7">
    <dataValidation type="textLength" operator="lessThan" allowBlank="1" showInputMessage="1" showErrorMessage="1" error="Too many characters" promptTitle="Input Limit" prompt="Limit the Description to 340 characters [with spaces], or about 65 words." sqref="B3:H3">
      <formula1>500</formula1>
    </dataValidation>
    <dataValidation type="list" allowBlank="1" showInputMessage="1" showErrorMessage="1" sqref="H2">
      <formula1>$H$46:$H$70</formula1>
    </dataValidation>
    <dataValidation type="list" allowBlank="1" showInputMessage="1" showErrorMessage="1" errorTitle="Invalid Choice" error="Choose One-Tiime or On-Going" promptTitle="Expenditure Type" prompt="Choose which type of expenditure this is." sqref="C10">
      <formula1>$B$72:$B$73</formula1>
    </dataValidation>
    <dataValidation type="list" allowBlank="1" showInputMessage="1" showErrorMessage="1" sqref="G4:H6">
      <formula1>$B$46:$B$65</formula1>
    </dataValidation>
    <dataValidation type="list" allowBlank="1" showInputMessage="1" showErrorMessage="1" errorTitle="Invalid Entry" error="Choose Yes or No" promptTitle="Is this a Carryforward?" prompt="Choose Yes or No" sqref="C12 H10">
      <formula1>$B$80:$B$81</formula1>
    </dataValidation>
    <dataValidation type="list" allowBlank="1" showInputMessage="1" showErrorMessage="1" errorTitle="Invalid Entry" error="Choose Yes or No" promptTitle="Is this a Carry Forward?" prompt="Choose Yes or No" sqref="H11:H12">
      <formula1>Carryforward</formula1>
    </dataValidation>
    <dataValidation type="list" allowBlank="1" showInputMessage="1" showErrorMessage="1" errorTitle="Invalid Choice" error="Choose Operating or Capital" promptTitle="Expenditure Nature" prompt="Is the expenditure Operating or Capital?" sqref="C11">
      <formula1>$B$76:$B$77</formula1>
    </dataValidation>
  </dataValidations>
  <hyperlinks>
    <hyperlink ref="J6" location="'Budget Calculator'!A20" display="Return to Budget Calculator"/>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1"/>
  <sheetViews>
    <sheetView workbookViewId="0">
      <selection activeCell="J6" sqref="J6"/>
    </sheetView>
  </sheetViews>
  <sheetFormatPr defaultColWidth="9.1328125" defaultRowHeight="11.65" x14ac:dyDescent="0.35"/>
  <cols>
    <col min="1" max="1" width="33.3984375" style="322" customWidth="1"/>
    <col min="2" max="2" width="10.86328125" style="322" customWidth="1"/>
    <col min="3" max="3" width="12.59765625" style="322" customWidth="1"/>
    <col min="4" max="8" width="9" style="322" customWidth="1"/>
    <col min="9" max="9" width="6.1328125" style="322" customWidth="1"/>
    <col min="10" max="16384" width="9.1328125" style="322"/>
  </cols>
  <sheetData>
    <row r="1" spans="1:17" s="288" customFormat="1" ht="17.649999999999999" x14ac:dyDescent="0.5">
      <c r="A1" s="487" t="s">
        <v>150</v>
      </c>
      <c r="B1" s="488"/>
      <c r="C1" s="488"/>
      <c r="D1" s="488"/>
      <c r="E1" s="488"/>
      <c r="F1" s="488"/>
      <c r="G1" s="488"/>
      <c r="H1" s="489"/>
    </row>
    <row r="2" spans="1:17" s="288" customFormat="1" ht="24.75" customHeight="1" x14ac:dyDescent="0.5">
      <c r="A2" s="289" t="s">
        <v>151</v>
      </c>
      <c r="B2" s="490" t="s">
        <v>310</v>
      </c>
      <c r="C2" s="491"/>
      <c r="D2" s="491"/>
      <c r="E2" s="492"/>
      <c r="F2" s="493" t="s">
        <v>153</v>
      </c>
      <c r="G2" s="494"/>
      <c r="H2" s="290">
        <v>2</v>
      </c>
    </row>
    <row r="3" spans="1:17" s="292" customFormat="1" ht="72" customHeight="1" x14ac:dyDescent="0.45">
      <c r="A3" s="291" t="s">
        <v>154</v>
      </c>
      <c r="B3" s="495" t="s">
        <v>337</v>
      </c>
      <c r="C3" s="496"/>
      <c r="D3" s="496"/>
      <c r="E3" s="496"/>
      <c r="F3" s="496"/>
      <c r="G3" s="496"/>
      <c r="H3" s="497"/>
    </row>
    <row r="4" spans="1:17" s="292" customFormat="1" ht="15.4" x14ac:dyDescent="0.45">
      <c r="A4" s="293" t="s">
        <v>155</v>
      </c>
      <c r="B4" s="498" t="s">
        <v>322</v>
      </c>
      <c r="C4" s="499"/>
      <c r="D4" s="499"/>
      <c r="E4" s="500"/>
      <c r="F4" s="294"/>
      <c r="G4" s="501" t="s">
        <v>156</v>
      </c>
      <c r="H4" s="502"/>
    </row>
    <row r="5" spans="1:17" s="292" customFormat="1" ht="15.75" customHeight="1" x14ac:dyDescent="0.45">
      <c r="A5" s="293" t="s">
        <v>157</v>
      </c>
      <c r="B5" s="498" t="s">
        <v>322</v>
      </c>
      <c r="C5" s="499"/>
      <c r="D5" s="499"/>
      <c r="E5" s="500"/>
      <c r="F5" s="295" t="s">
        <v>159</v>
      </c>
      <c r="G5" s="503"/>
      <c r="H5" s="504"/>
    </row>
    <row r="6" spans="1:17" s="292" customFormat="1" ht="15.4" x14ac:dyDescent="0.45">
      <c r="A6" s="293" t="s">
        <v>160</v>
      </c>
      <c r="B6" s="498" t="s">
        <v>248</v>
      </c>
      <c r="C6" s="499"/>
      <c r="D6" s="499"/>
      <c r="E6" s="500"/>
      <c r="F6" s="294"/>
      <c r="G6" s="505"/>
      <c r="H6" s="506"/>
      <c r="J6" s="324" t="s">
        <v>236</v>
      </c>
    </row>
    <row r="7" spans="1:17" s="292" customFormat="1" ht="15.4" x14ac:dyDescent="0.45">
      <c r="A7" s="296" t="s">
        <v>162</v>
      </c>
      <c r="B7" s="498" t="s">
        <v>249</v>
      </c>
      <c r="C7" s="499"/>
      <c r="D7" s="499"/>
      <c r="E7" s="499"/>
      <c r="F7" s="499"/>
      <c r="G7" s="499"/>
      <c r="H7" s="500"/>
    </row>
    <row r="8" spans="1:17" s="292" customFormat="1" ht="15.4" x14ac:dyDescent="0.45">
      <c r="A8" s="296" t="s">
        <v>163</v>
      </c>
      <c r="B8" s="498"/>
      <c r="C8" s="499"/>
      <c r="D8" s="499"/>
      <c r="E8" s="499"/>
      <c r="F8" s="499"/>
      <c r="G8" s="499"/>
      <c r="H8" s="500"/>
    </row>
    <row r="9" spans="1:17" s="292" customFormat="1" ht="15.75" customHeight="1" x14ac:dyDescent="0.45">
      <c r="A9" s="297"/>
      <c r="B9" s="297"/>
      <c r="C9" s="294"/>
      <c r="D9" s="294"/>
      <c r="E9" s="294"/>
      <c r="F9" s="294"/>
      <c r="G9" s="294"/>
      <c r="H9" s="294"/>
    </row>
    <row r="10" spans="1:17" s="292" customFormat="1" ht="14.25" customHeight="1" x14ac:dyDescent="0.45">
      <c r="A10" s="298" t="s">
        <v>164</v>
      </c>
      <c r="B10" s="298"/>
      <c r="C10" s="299" t="s">
        <v>165</v>
      </c>
      <c r="D10" s="294"/>
      <c r="E10" s="509" t="s">
        <v>167</v>
      </c>
      <c r="F10" s="509"/>
      <c r="G10" s="509"/>
      <c r="H10" s="300" t="s">
        <v>233</v>
      </c>
    </row>
    <row r="11" spans="1:17" s="292" customFormat="1" ht="15.75" customHeight="1" x14ac:dyDescent="0.45">
      <c r="A11" s="301" t="s">
        <v>169</v>
      </c>
      <c r="B11" s="298"/>
      <c r="C11" s="299" t="s">
        <v>170</v>
      </c>
      <c r="D11" s="294"/>
      <c r="E11" s="509"/>
      <c r="F11" s="509"/>
      <c r="G11" s="509"/>
      <c r="H11" s="302"/>
    </row>
    <row r="12" spans="1:17" s="292" customFormat="1" ht="15.4" x14ac:dyDescent="0.45">
      <c r="A12" s="301" t="s">
        <v>171</v>
      </c>
      <c r="C12" s="300" t="s">
        <v>233</v>
      </c>
      <c r="D12" s="294"/>
      <c r="E12" s="509"/>
      <c r="F12" s="509"/>
      <c r="G12" s="509"/>
      <c r="H12" s="302"/>
    </row>
    <row r="13" spans="1:17" s="305" customFormat="1" ht="15.4" x14ac:dyDescent="0.45">
      <c r="A13" s="301"/>
      <c r="B13" s="298"/>
      <c r="C13" s="303"/>
      <c r="D13" s="513" t="s">
        <v>301</v>
      </c>
      <c r="E13" s="514"/>
      <c r="F13" s="514"/>
      <c r="G13" s="514"/>
      <c r="H13" s="515"/>
      <c r="I13" s="304"/>
      <c r="Q13" s="292"/>
    </row>
    <row r="14" spans="1:17" s="305" customFormat="1" ht="25.5" x14ac:dyDescent="0.45">
      <c r="A14" s="306" t="s">
        <v>172</v>
      </c>
      <c r="B14" s="323"/>
      <c r="C14" s="308" t="s">
        <v>173</v>
      </c>
      <c r="D14" s="309">
        <v>2023</v>
      </c>
      <c r="E14" s="309">
        <f>D14+1</f>
        <v>2024</v>
      </c>
      <c r="F14" s="309">
        <f>E14+1</f>
        <v>2025</v>
      </c>
      <c r="G14" s="309">
        <f>F14+1</f>
        <v>2026</v>
      </c>
      <c r="H14" s="309">
        <f>G14+1</f>
        <v>2027</v>
      </c>
      <c r="I14" s="304"/>
      <c r="Q14" s="292"/>
    </row>
    <row r="15" spans="1:17" s="305" customFormat="1" ht="15.75" customHeight="1" x14ac:dyDescent="0.45">
      <c r="A15" s="507" t="s">
        <v>174</v>
      </c>
      <c r="B15" s="508"/>
      <c r="C15" s="350">
        <v>0</v>
      </c>
      <c r="D15" s="310">
        <v>0</v>
      </c>
      <c r="E15" s="310">
        <f t="shared" ref="E15:H17" si="0">IF($C$10="On-Going",D15,0)</f>
        <v>0</v>
      </c>
      <c r="F15" s="310">
        <f t="shared" si="0"/>
        <v>0</v>
      </c>
      <c r="G15" s="310">
        <f t="shared" si="0"/>
        <v>0</v>
      </c>
      <c r="H15" s="310">
        <f t="shared" si="0"/>
        <v>0</v>
      </c>
      <c r="I15" s="304"/>
      <c r="Q15" s="292"/>
    </row>
    <row r="16" spans="1:17" s="305" customFormat="1" ht="15.75" customHeight="1" x14ac:dyDescent="0.45">
      <c r="A16" s="351" t="s">
        <v>175</v>
      </c>
      <c r="B16" s="352"/>
      <c r="C16" s="350">
        <v>0</v>
      </c>
      <c r="D16" s="310">
        <v>0</v>
      </c>
      <c r="E16" s="310">
        <f t="shared" si="0"/>
        <v>0</v>
      </c>
      <c r="F16" s="310">
        <f t="shared" si="0"/>
        <v>0</v>
      </c>
      <c r="G16" s="310">
        <f t="shared" si="0"/>
        <v>0</v>
      </c>
      <c r="H16" s="310">
        <f t="shared" si="0"/>
        <v>0</v>
      </c>
      <c r="I16" s="304"/>
      <c r="Q16" s="292"/>
    </row>
    <row r="17" spans="1:17" s="305" customFormat="1" ht="15.75" customHeight="1" x14ac:dyDescent="0.45">
      <c r="A17" s="351" t="s">
        <v>176</v>
      </c>
      <c r="B17" s="352"/>
      <c r="C17" s="350">
        <v>0</v>
      </c>
      <c r="D17" s="310">
        <v>0</v>
      </c>
      <c r="E17" s="310">
        <f t="shared" si="0"/>
        <v>0</v>
      </c>
      <c r="F17" s="310">
        <f t="shared" si="0"/>
        <v>0</v>
      </c>
      <c r="G17" s="310">
        <f t="shared" si="0"/>
        <v>0</v>
      </c>
      <c r="H17" s="310">
        <f t="shared" si="0"/>
        <v>0</v>
      </c>
      <c r="I17" s="304"/>
      <c r="Q17" s="292"/>
    </row>
    <row r="18" spans="1:17" s="305" customFormat="1" ht="15.75" customHeight="1" x14ac:dyDescent="0.45">
      <c r="A18" s="351" t="s">
        <v>250</v>
      </c>
      <c r="B18" s="352"/>
      <c r="C18" s="350">
        <v>0</v>
      </c>
      <c r="D18" s="310">
        <v>0</v>
      </c>
      <c r="E18" s="310">
        <f t="shared" ref="E18:E25" si="1">IF($C$10="On-Going",D18,0)</f>
        <v>0</v>
      </c>
      <c r="F18" s="310">
        <f t="shared" ref="F18:F25" si="2">IF($C$10="On-Going",E18,0)</f>
        <v>0</v>
      </c>
      <c r="G18" s="310">
        <f t="shared" ref="G18:G25" si="3">IF($C$10="On-Going",F18,0)</f>
        <v>0</v>
      </c>
      <c r="H18" s="310">
        <f t="shared" ref="H18:H25" si="4">IF($C$10="On-Going",G18,0)</f>
        <v>0</v>
      </c>
      <c r="I18" s="304"/>
      <c r="Q18" s="292"/>
    </row>
    <row r="19" spans="1:17" s="305" customFormat="1" ht="15.75" customHeight="1" x14ac:dyDescent="0.45">
      <c r="A19" s="351" t="s">
        <v>251</v>
      </c>
      <c r="B19" s="352"/>
      <c r="C19" s="350">
        <v>0</v>
      </c>
      <c r="D19" s="310">
        <v>0</v>
      </c>
      <c r="E19" s="310">
        <f t="shared" si="1"/>
        <v>0</v>
      </c>
      <c r="F19" s="310">
        <f t="shared" si="2"/>
        <v>0</v>
      </c>
      <c r="G19" s="310">
        <f t="shared" si="3"/>
        <v>0</v>
      </c>
      <c r="H19" s="310">
        <f t="shared" si="4"/>
        <v>0</v>
      </c>
      <c r="I19" s="304"/>
      <c r="Q19" s="292"/>
    </row>
    <row r="20" spans="1:17" s="305" customFormat="1" ht="15.75" customHeight="1" x14ac:dyDescent="0.4">
      <c r="A20" s="351" t="s">
        <v>252</v>
      </c>
      <c r="B20" s="352"/>
      <c r="C20" s="350">
        <v>0</v>
      </c>
      <c r="D20" s="310">
        <v>0</v>
      </c>
      <c r="E20" s="310">
        <f t="shared" si="1"/>
        <v>0</v>
      </c>
      <c r="F20" s="310">
        <f t="shared" si="2"/>
        <v>0</v>
      </c>
      <c r="G20" s="310">
        <f t="shared" si="3"/>
        <v>0</v>
      </c>
      <c r="H20" s="310">
        <f t="shared" si="4"/>
        <v>0</v>
      </c>
      <c r="I20" s="304"/>
    </row>
    <row r="21" spans="1:17" s="305" customFormat="1" ht="15.75" customHeight="1" x14ac:dyDescent="0.4">
      <c r="A21" s="351" t="s">
        <v>253</v>
      </c>
      <c r="B21" s="352"/>
      <c r="C21" s="350">
        <v>0</v>
      </c>
      <c r="D21" s="310">
        <v>0</v>
      </c>
      <c r="E21" s="310">
        <f t="shared" si="1"/>
        <v>0</v>
      </c>
      <c r="F21" s="310">
        <f t="shared" si="2"/>
        <v>0</v>
      </c>
      <c r="G21" s="310">
        <f t="shared" si="3"/>
        <v>0</v>
      </c>
      <c r="H21" s="310">
        <f t="shared" si="4"/>
        <v>0</v>
      </c>
      <c r="I21" s="304"/>
    </row>
    <row r="22" spans="1:17" s="305" customFormat="1" ht="15.75" customHeight="1" x14ac:dyDescent="0.4">
      <c r="A22" s="351" t="s">
        <v>254</v>
      </c>
      <c r="B22" s="352"/>
      <c r="C22" s="350">
        <v>0</v>
      </c>
      <c r="D22" s="310">
        <v>0</v>
      </c>
      <c r="E22" s="310">
        <f t="shared" si="1"/>
        <v>0</v>
      </c>
      <c r="F22" s="310">
        <f t="shared" si="2"/>
        <v>0</v>
      </c>
      <c r="G22" s="310">
        <f t="shared" si="3"/>
        <v>0</v>
      </c>
      <c r="H22" s="310">
        <f t="shared" si="4"/>
        <v>0</v>
      </c>
      <c r="I22" s="304"/>
    </row>
    <row r="23" spans="1:17" s="305" customFormat="1" ht="15.75" customHeight="1" x14ac:dyDescent="0.4">
      <c r="A23" s="507" t="s">
        <v>187</v>
      </c>
      <c r="B23" s="508"/>
      <c r="C23" s="350">
        <v>0</v>
      </c>
      <c r="D23" s="310">
        <v>0</v>
      </c>
      <c r="E23" s="310">
        <f t="shared" si="1"/>
        <v>0</v>
      </c>
      <c r="F23" s="310">
        <f t="shared" si="2"/>
        <v>0</v>
      </c>
      <c r="G23" s="310">
        <f t="shared" si="3"/>
        <v>0</v>
      </c>
      <c r="H23" s="310">
        <f t="shared" si="4"/>
        <v>0</v>
      </c>
    </row>
    <row r="24" spans="1:17" s="305" customFormat="1" ht="15.75" customHeight="1" x14ac:dyDescent="0.4">
      <c r="A24" s="507" t="s">
        <v>303</v>
      </c>
      <c r="B24" s="508"/>
      <c r="C24" s="350">
        <v>0</v>
      </c>
      <c r="D24" s="310">
        <v>0</v>
      </c>
      <c r="E24" s="310">
        <f t="shared" si="1"/>
        <v>0</v>
      </c>
      <c r="F24" s="310">
        <f t="shared" si="2"/>
        <v>0</v>
      </c>
      <c r="G24" s="310">
        <f t="shared" si="3"/>
        <v>0</v>
      </c>
      <c r="H24" s="310">
        <f t="shared" si="4"/>
        <v>0</v>
      </c>
    </row>
    <row r="25" spans="1:17" s="305" customFormat="1" ht="15.75" customHeight="1" x14ac:dyDescent="0.4">
      <c r="A25" s="507" t="s">
        <v>306</v>
      </c>
      <c r="B25" s="508"/>
      <c r="C25" s="350">
        <v>0</v>
      </c>
      <c r="D25" s="310">
        <v>0</v>
      </c>
      <c r="E25" s="310">
        <f t="shared" si="1"/>
        <v>0</v>
      </c>
      <c r="F25" s="310">
        <f t="shared" si="2"/>
        <v>0</v>
      </c>
      <c r="G25" s="310">
        <f t="shared" si="3"/>
        <v>0</v>
      </c>
      <c r="H25" s="310">
        <f t="shared" si="4"/>
        <v>0</v>
      </c>
    </row>
    <row r="26" spans="1:17" s="305" customFormat="1" ht="15.75" customHeight="1" x14ac:dyDescent="0.4">
      <c r="A26" s="507" t="s">
        <v>190</v>
      </c>
      <c r="B26" s="508"/>
      <c r="C26" s="350">
        <v>0</v>
      </c>
      <c r="D26" s="310">
        <v>0</v>
      </c>
      <c r="E26" s="310">
        <f t="shared" ref="E26:H27" si="5">IF($C$10="On-Going",D26,0)</f>
        <v>0</v>
      </c>
      <c r="F26" s="310">
        <f t="shared" si="5"/>
        <v>0</v>
      </c>
      <c r="G26" s="310">
        <f t="shared" si="5"/>
        <v>0</v>
      </c>
      <c r="H26" s="310">
        <f t="shared" si="5"/>
        <v>0</v>
      </c>
    </row>
    <row r="27" spans="1:17" s="305" customFormat="1" ht="15.75" customHeight="1" x14ac:dyDescent="0.4">
      <c r="A27" s="507" t="s">
        <v>191</v>
      </c>
      <c r="B27" s="508"/>
      <c r="C27" s="350">
        <v>0</v>
      </c>
      <c r="D27" s="310">
        <v>0</v>
      </c>
      <c r="E27" s="310">
        <f t="shared" si="5"/>
        <v>0</v>
      </c>
      <c r="F27" s="310">
        <f t="shared" si="5"/>
        <v>0</v>
      </c>
      <c r="G27" s="310">
        <f t="shared" si="5"/>
        <v>0</v>
      </c>
      <c r="H27" s="310">
        <f t="shared" si="5"/>
        <v>0</v>
      </c>
    </row>
    <row r="28" spans="1:17" s="305" customFormat="1" ht="15.75" customHeight="1" x14ac:dyDescent="0.4">
      <c r="A28" s="507" t="s">
        <v>311</v>
      </c>
      <c r="B28" s="508"/>
      <c r="C28" s="350">
        <v>0</v>
      </c>
      <c r="D28" s="310">
        <v>287500</v>
      </c>
      <c r="E28" s="310">
        <v>287500</v>
      </c>
      <c r="F28" s="310">
        <v>0</v>
      </c>
      <c r="G28" s="310">
        <f>IF($C$10="On-Going",F28,0)</f>
        <v>0</v>
      </c>
      <c r="H28" s="310">
        <f>IF($C$10="On-Going",G28,0)</f>
        <v>0</v>
      </c>
    </row>
    <row r="29" spans="1:17" s="305" customFormat="1" ht="13.15" x14ac:dyDescent="0.4">
      <c r="A29" s="311" t="s">
        <v>193</v>
      </c>
      <c r="B29" s="312"/>
      <c r="C29" s="313"/>
      <c r="D29" s="313">
        <f>SUM(D15:D28)</f>
        <v>287500</v>
      </c>
      <c r="E29" s="313">
        <f>SUM(E15:E28)</f>
        <v>287500</v>
      </c>
      <c r="F29" s="313">
        <f>SUM(F15:F28)</f>
        <v>0</v>
      </c>
      <c r="G29" s="313">
        <f>SUM(G15:G28)</f>
        <v>0</v>
      </c>
      <c r="H29" s="313">
        <f>SUM(H15:H28)</f>
        <v>0</v>
      </c>
    </row>
    <row r="30" spans="1:17" s="305" customFormat="1" ht="13.15" x14ac:dyDescent="0.4">
      <c r="A30" s="314"/>
      <c r="B30" s="314"/>
      <c r="C30" s="315"/>
      <c r="D30" s="315"/>
      <c r="E30" s="315"/>
      <c r="F30" s="315"/>
      <c r="G30" s="315"/>
      <c r="H30" s="315"/>
    </row>
    <row r="31" spans="1:17" s="305" customFormat="1" ht="13.15" x14ac:dyDescent="0.4">
      <c r="A31" s="516" t="s">
        <v>304</v>
      </c>
      <c r="B31" s="516"/>
      <c r="C31" s="516"/>
      <c r="D31" s="313">
        <f>D29</f>
        <v>287500</v>
      </c>
      <c r="E31" s="313">
        <f>E29</f>
        <v>287500</v>
      </c>
      <c r="F31" s="313">
        <f>F29</f>
        <v>0</v>
      </c>
      <c r="G31" s="313">
        <f>G29</f>
        <v>0</v>
      </c>
      <c r="H31" s="313">
        <f>H29</f>
        <v>0</v>
      </c>
    </row>
    <row r="32" spans="1:17" s="305" customFormat="1" ht="13.15" x14ac:dyDescent="0.4">
      <c r="A32" s="316"/>
      <c r="B32" s="539"/>
      <c r="C32" s="539"/>
      <c r="D32" s="539"/>
      <c r="E32" s="317"/>
      <c r="F32" s="317"/>
      <c r="G32" s="317"/>
      <c r="H32" s="317"/>
    </row>
    <row r="33" spans="1:8" s="305" customFormat="1" ht="12.75" customHeight="1" x14ac:dyDescent="0.4">
      <c r="A33" s="484" t="s">
        <v>302</v>
      </c>
      <c r="B33" s="485"/>
      <c r="C33" s="486"/>
      <c r="D33" s="309">
        <f>D14</f>
        <v>2023</v>
      </c>
      <c r="E33" s="309">
        <f>D33+1</f>
        <v>2024</v>
      </c>
      <c r="F33" s="309">
        <f>E33+1</f>
        <v>2025</v>
      </c>
      <c r="G33" s="309">
        <f>F33+1</f>
        <v>2026</v>
      </c>
      <c r="H33" s="309">
        <f>G33+1</f>
        <v>2027</v>
      </c>
    </row>
    <row r="34" spans="1:8" s="305" customFormat="1" ht="13.15" x14ac:dyDescent="0.4">
      <c r="A34" s="510" t="s">
        <v>194</v>
      </c>
      <c r="B34" s="511"/>
      <c r="C34" s="512"/>
      <c r="D34" s="310">
        <f>D31</f>
        <v>287500</v>
      </c>
      <c r="E34" s="310">
        <f>E31</f>
        <v>287500</v>
      </c>
      <c r="F34" s="310">
        <f>F31</f>
        <v>0</v>
      </c>
      <c r="G34" s="310">
        <f>G31</f>
        <v>0</v>
      </c>
      <c r="H34" s="310">
        <f>H31</f>
        <v>0</v>
      </c>
    </row>
    <row r="35" spans="1:8" s="305" customFormat="1" ht="13.15" x14ac:dyDescent="0.4">
      <c r="A35" s="510" t="s">
        <v>195</v>
      </c>
      <c r="B35" s="511"/>
      <c r="C35" s="512"/>
      <c r="D35" s="310">
        <v>0</v>
      </c>
      <c r="E35" s="310">
        <v>0</v>
      </c>
      <c r="F35" s="310">
        <v>0</v>
      </c>
      <c r="G35" s="310">
        <v>0</v>
      </c>
      <c r="H35" s="310">
        <v>0</v>
      </c>
    </row>
    <row r="36" spans="1:8" s="305" customFormat="1" ht="13.15" x14ac:dyDescent="0.4">
      <c r="A36" s="510" t="s">
        <v>196</v>
      </c>
      <c r="B36" s="511"/>
      <c r="C36" s="512"/>
      <c r="D36" s="310">
        <v>0</v>
      </c>
      <c r="E36" s="310">
        <v>0</v>
      </c>
      <c r="F36" s="310">
        <v>0</v>
      </c>
      <c r="G36" s="310">
        <v>0</v>
      </c>
      <c r="H36" s="310">
        <v>0</v>
      </c>
    </row>
    <row r="37" spans="1:8" s="305" customFormat="1" ht="13.15" x14ac:dyDescent="0.4">
      <c r="A37" s="510" t="s">
        <v>197</v>
      </c>
      <c r="B37" s="511"/>
      <c r="C37" s="512"/>
      <c r="D37" s="310">
        <v>0</v>
      </c>
      <c r="E37" s="310">
        <v>0</v>
      </c>
      <c r="F37" s="310">
        <v>0</v>
      </c>
      <c r="G37" s="310">
        <v>0</v>
      </c>
      <c r="H37" s="310">
        <v>0</v>
      </c>
    </row>
    <row r="38" spans="1:8" s="305" customFormat="1" ht="13.15" x14ac:dyDescent="0.4">
      <c r="A38" s="510" t="s">
        <v>198</v>
      </c>
      <c r="B38" s="511"/>
      <c r="C38" s="512"/>
      <c r="D38" s="310">
        <v>0</v>
      </c>
      <c r="E38" s="310">
        <v>0</v>
      </c>
      <c r="F38" s="310">
        <v>0</v>
      </c>
      <c r="G38" s="310">
        <v>0</v>
      </c>
      <c r="H38" s="310">
        <v>0</v>
      </c>
    </row>
    <row r="39" spans="1:8" s="305" customFormat="1" ht="13.15" x14ac:dyDescent="0.4">
      <c r="A39" s="484" t="s">
        <v>6</v>
      </c>
      <c r="B39" s="485"/>
      <c r="C39" s="486"/>
      <c r="D39" s="319">
        <f>IF(SUM(D34:D38)=D29,SUM(D34:D38),"Error")</f>
        <v>287500</v>
      </c>
      <c r="E39" s="319">
        <f>IF(SUM(E34:E38)=E29,SUM(E34:E38),"Error")</f>
        <v>287500</v>
      </c>
      <c r="F39" s="319">
        <f>IF(SUM(F34:F38)=F29,SUM(F34:F38),"Error")</f>
        <v>0</v>
      </c>
      <c r="G39" s="319">
        <f>IF(SUM(G34:G38)=G29,SUM(G34:G38),"Error")</f>
        <v>0</v>
      </c>
      <c r="H39" s="319">
        <f>IF(SUM(H34:H38)=H29,SUM(H34:H38),"Error")</f>
        <v>0</v>
      </c>
    </row>
    <row r="40" spans="1:8" s="305" customFormat="1" ht="13.15" x14ac:dyDescent="0.4"/>
    <row r="41" spans="1:8" s="305" customFormat="1" ht="13.15" x14ac:dyDescent="0.4"/>
    <row r="42" spans="1:8" s="305" customFormat="1" ht="13.15" x14ac:dyDescent="0.4"/>
    <row r="43" spans="1:8" s="305" customFormat="1" ht="13.15" x14ac:dyDescent="0.4"/>
    <row r="44" spans="1:8" s="305" customFormat="1" ht="13.15" x14ac:dyDescent="0.4"/>
    <row r="45" spans="1:8" s="305" customFormat="1" ht="13.15" x14ac:dyDescent="0.4"/>
    <row r="46" spans="1:8" s="305" customFormat="1" ht="14.25" x14ac:dyDescent="0.45">
      <c r="A46" s="320" t="s">
        <v>97</v>
      </c>
      <c r="B46" s="321" t="s">
        <v>156</v>
      </c>
      <c r="H46" s="305">
        <v>1</v>
      </c>
    </row>
    <row r="47" spans="1:8" s="305" customFormat="1" ht="14.25" x14ac:dyDescent="0.45">
      <c r="A47" s="320" t="s">
        <v>199</v>
      </c>
      <c r="B47" s="321" t="s">
        <v>200</v>
      </c>
      <c r="H47" s="305">
        <v>2</v>
      </c>
    </row>
    <row r="48" spans="1:8" s="305" customFormat="1" ht="14.25" x14ac:dyDescent="0.45">
      <c r="A48" s="320" t="s">
        <v>201</v>
      </c>
      <c r="B48" s="321" t="s">
        <v>202</v>
      </c>
      <c r="H48" s="305">
        <v>3</v>
      </c>
    </row>
    <row r="49" spans="1:8" s="305" customFormat="1" ht="14.25" x14ac:dyDescent="0.45">
      <c r="A49" s="320" t="s">
        <v>203</v>
      </c>
      <c r="B49" s="321" t="s">
        <v>204</v>
      </c>
      <c r="H49" s="305">
        <v>4</v>
      </c>
    </row>
    <row r="50" spans="1:8" s="305" customFormat="1" ht="14.25" x14ac:dyDescent="0.45">
      <c r="A50" s="320" t="s">
        <v>205</v>
      </c>
      <c r="B50" s="321" t="s">
        <v>206</v>
      </c>
      <c r="H50" s="305">
        <v>5</v>
      </c>
    </row>
    <row r="51" spans="1:8" s="305" customFormat="1" ht="14.25" x14ac:dyDescent="0.45">
      <c r="A51" s="320" t="s">
        <v>207</v>
      </c>
      <c r="B51" s="321" t="s">
        <v>208</v>
      </c>
      <c r="H51" s="305">
        <v>6</v>
      </c>
    </row>
    <row r="52" spans="1:8" s="305" customFormat="1" ht="14.25" x14ac:dyDescent="0.45">
      <c r="A52" s="320">
        <v>130</v>
      </c>
      <c r="B52" s="321" t="s">
        <v>209</v>
      </c>
      <c r="H52" s="305">
        <v>7</v>
      </c>
    </row>
    <row r="53" spans="1:8" s="305" customFormat="1" ht="14.25" x14ac:dyDescent="0.45">
      <c r="A53" s="320" t="s">
        <v>210</v>
      </c>
      <c r="B53" s="321" t="s">
        <v>211</v>
      </c>
      <c r="H53" s="305">
        <v>8</v>
      </c>
    </row>
    <row r="54" spans="1:8" s="305" customFormat="1" ht="14.25" x14ac:dyDescent="0.45">
      <c r="A54" s="320" t="s">
        <v>212</v>
      </c>
      <c r="B54" s="321" t="s">
        <v>24</v>
      </c>
      <c r="H54" s="305">
        <v>9</v>
      </c>
    </row>
    <row r="55" spans="1:8" s="305" customFormat="1" ht="14.25" x14ac:dyDescent="0.45">
      <c r="A55" s="320">
        <v>305</v>
      </c>
      <c r="B55" s="321" t="s">
        <v>213</v>
      </c>
      <c r="H55" s="305">
        <v>10</v>
      </c>
    </row>
    <row r="56" spans="1:8" s="305" customFormat="1" ht="14.25" x14ac:dyDescent="0.45">
      <c r="A56" s="320">
        <v>310</v>
      </c>
      <c r="B56" s="321" t="s">
        <v>214</v>
      </c>
      <c r="H56" s="305">
        <v>11</v>
      </c>
    </row>
    <row r="57" spans="1:8" s="305" customFormat="1" ht="14.25" x14ac:dyDescent="0.45">
      <c r="A57" s="320" t="s">
        <v>215</v>
      </c>
      <c r="B57" s="321" t="s">
        <v>216</v>
      </c>
      <c r="H57" s="305">
        <v>12</v>
      </c>
    </row>
    <row r="58" spans="1:8" s="305" customFormat="1" ht="14.25" x14ac:dyDescent="0.45">
      <c r="A58" s="320" t="s">
        <v>217</v>
      </c>
      <c r="B58" s="321" t="s">
        <v>218</v>
      </c>
      <c r="H58" s="305">
        <v>13</v>
      </c>
    </row>
    <row r="59" spans="1:8" s="305" customFormat="1" ht="14.25" x14ac:dyDescent="0.45">
      <c r="A59" s="320" t="s">
        <v>219</v>
      </c>
      <c r="B59" s="321" t="s">
        <v>220</v>
      </c>
      <c r="H59" s="305">
        <v>14</v>
      </c>
    </row>
    <row r="60" spans="1:8" s="305" customFormat="1" ht="14.25" x14ac:dyDescent="0.45">
      <c r="A60" s="320" t="s">
        <v>221</v>
      </c>
      <c r="B60" s="321" t="s">
        <v>222</v>
      </c>
      <c r="H60" s="305">
        <v>15</v>
      </c>
    </row>
    <row r="61" spans="1:8" s="305" customFormat="1" ht="14.25" x14ac:dyDescent="0.45">
      <c r="A61" s="320" t="s">
        <v>223</v>
      </c>
      <c r="B61" s="321" t="s">
        <v>224</v>
      </c>
      <c r="C61" s="322"/>
      <c r="D61" s="322"/>
      <c r="E61" s="322"/>
      <c r="F61" s="322"/>
      <c r="G61" s="322"/>
      <c r="H61" s="305">
        <v>16</v>
      </c>
    </row>
    <row r="62" spans="1:8" ht="14.25" x14ac:dyDescent="0.45">
      <c r="A62" s="320" t="s">
        <v>225</v>
      </c>
      <c r="B62" s="321" t="s">
        <v>226</v>
      </c>
      <c r="H62" s="305">
        <v>17</v>
      </c>
    </row>
    <row r="63" spans="1:8" ht="14.25" x14ac:dyDescent="0.45">
      <c r="A63" s="320" t="s">
        <v>227</v>
      </c>
      <c r="B63" s="321" t="s">
        <v>93</v>
      </c>
      <c r="H63" s="305">
        <v>18</v>
      </c>
    </row>
    <row r="64" spans="1:8" ht="14.25" x14ac:dyDescent="0.45">
      <c r="A64" s="320" t="s">
        <v>228</v>
      </c>
      <c r="B64" s="321" t="s">
        <v>229</v>
      </c>
      <c r="H64" s="305">
        <v>19</v>
      </c>
    </row>
    <row r="65" spans="1:8" ht="14.25" x14ac:dyDescent="0.45">
      <c r="A65" s="320" t="s">
        <v>230</v>
      </c>
      <c r="B65" s="321" t="s">
        <v>231</v>
      </c>
      <c r="H65" s="305">
        <v>20</v>
      </c>
    </row>
    <row r="66" spans="1:8" ht="13.15" x14ac:dyDescent="0.4">
      <c r="H66" s="305">
        <v>21</v>
      </c>
    </row>
    <row r="67" spans="1:8" ht="13.15" x14ac:dyDescent="0.4">
      <c r="H67" s="305">
        <v>22</v>
      </c>
    </row>
    <row r="68" spans="1:8" ht="13.15" x14ac:dyDescent="0.4">
      <c r="H68" s="305">
        <v>23</v>
      </c>
    </row>
    <row r="69" spans="1:8" ht="13.15" x14ac:dyDescent="0.4">
      <c r="H69" s="305">
        <v>24</v>
      </c>
    </row>
    <row r="70" spans="1:8" ht="13.15" x14ac:dyDescent="0.4">
      <c r="H70" s="305">
        <v>25</v>
      </c>
    </row>
    <row r="72" spans="1:8" x14ac:dyDescent="0.35">
      <c r="B72" s="322" t="s">
        <v>165</v>
      </c>
    </row>
    <row r="73" spans="1:8" x14ac:dyDescent="0.35">
      <c r="B73" s="322" t="s">
        <v>232</v>
      </c>
    </row>
    <row r="76" spans="1:8" x14ac:dyDescent="0.35">
      <c r="B76" s="322" t="s">
        <v>170</v>
      </c>
    </row>
    <row r="77" spans="1:8" x14ac:dyDescent="0.35">
      <c r="B77" s="322" t="s">
        <v>18</v>
      </c>
    </row>
    <row r="80" spans="1:8" x14ac:dyDescent="0.35">
      <c r="B80" s="322" t="s">
        <v>168</v>
      </c>
    </row>
    <row r="81" spans="2:2" x14ac:dyDescent="0.35">
      <c r="B81" s="322" t="s">
        <v>233</v>
      </c>
    </row>
  </sheetData>
  <mergeCells count="28">
    <mergeCell ref="A38:C38"/>
    <mergeCell ref="A39:C39"/>
    <mergeCell ref="B32:D32"/>
    <mergeCell ref="A33:C33"/>
    <mergeCell ref="A34:C34"/>
    <mergeCell ref="A35:C35"/>
    <mergeCell ref="A36:C36"/>
    <mergeCell ref="A37:C37"/>
    <mergeCell ref="A31:C31"/>
    <mergeCell ref="B7:H7"/>
    <mergeCell ref="B8:H8"/>
    <mergeCell ref="E10:G12"/>
    <mergeCell ref="D13:H13"/>
    <mergeCell ref="A15:B15"/>
    <mergeCell ref="A23:B23"/>
    <mergeCell ref="A24:B24"/>
    <mergeCell ref="A25:B25"/>
    <mergeCell ref="A26:B26"/>
    <mergeCell ref="A27:B27"/>
    <mergeCell ref="A28:B28"/>
    <mergeCell ref="A1:H1"/>
    <mergeCell ref="B2:E2"/>
    <mergeCell ref="F2:G2"/>
    <mergeCell ref="B3:H3"/>
    <mergeCell ref="B4:E4"/>
    <mergeCell ref="G4:H6"/>
    <mergeCell ref="B5:E5"/>
    <mergeCell ref="B6:E6"/>
  </mergeCells>
  <dataValidations count="7">
    <dataValidation type="list" allowBlank="1" showInputMessage="1" showErrorMessage="1" errorTitle="Invalid Choice" error="Choose Operating or Capital" promptTitle="Expenditure Nature" prompt="Is the expenditure Operating or Capital?" sqref="C11">
      <formula1>$B$76:$B$77</formula1>
    </dataValidation>
    <dataValidation type="list" allowBlank="1" showInputMessage="1" showErrorMessage="1" errorTitle="Invalid Entry" error="Choose Yes or No" promptTitle="Is this a Carry Forward?" prompt="Choose Yes or No" sqref="H11:H12">
      <formula1>Carryforward</formula1>
    </dataValidation>
    <dataValidation type="list" allowBlank="1" showInputMessage="1" showErrorMessage="1" errorTitle="Invalid Entry" error="Choose Yes or No" promptTitle="Is this a Carryforward?" prompt="Choose Yes or No" sqref="C12 H10">
      <formula1>$B$80:$B$81</formula1>
    </dataValidation>
    <dataValidation type="list" allowBlank="1" showInputMessage="1" showErrorMessage="1" sqref="G4:H6">
      <formula1>$B$46:$B$65</formula1>
    </dataValidation>
    <dataValidation type="list" allowBlank="1" showInputMessage="1" showErrorMessage="1" errorTitle="Invalid Choice" error="Choose One-Tiime or On-Going" promptTitle="Expenditure Type" prompt="Choose which type of expenditure this is." sqref="C10">
      <formula1>$B$72:$B$73</formula1>
    </dataValidation>
    <dataValidation type="list" allowBlank="1" showInputMessage="1" showErrorMessage="1" sqref="H2">
      <formula1>$H$46:$H$70</formula1>
    </dataValidation>
    <dataValidation type="textLength" operator="lessThan" allowBlank="1" showInputMessage="1" showErrorMessage="1" error="Too many characters" promptTitle="Input Limit" prompt="Limit the Description to 340 characters [with spaces], or about 65 words." sqref="B3:H3">
      <formula1>500</formula1>
    </dataValidation>
  </dataValidations>
  <hyperlinks>
    <hyperlink ref="J6" location="'Budget Calculator'!A22" display="Return to Budget Calculator"/>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416517D6C878F4CABACB277678BD75E" ma:contentTypeVersion="" ma:contentTypeDescription="Create a new document." ma:contentTypeScope="" ma:versionID="fa8b259282cfd32d7a61035e6f6a4912">
  <xsd:schema xmlns:xsd="http://www.w3.org/2001/XMLSchema" xmlns:xs="http://www.w3.org/2001/XMLSchema" xmlns:p="http://schemas.microsoft.com/office/2006/metadata/properties" targetNamespace="http://schemas.microsoft.com/office/2006/metadata/properties" ma:root="true" ma:fieldsID="b2384c6cc0088fcedbaf6edaf557def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FD709C-9AEC-429A-B104-090597604452}">
  <ds:schemaRefs>
    <ds:schemaRef ds:uri="http://schemas.microsoft.com/sharepoint/v3/contenttype/forms"/>
  </ds:schemaRefs>
</ds:datastoreItem>
</file>

<file path=customXml/itemProps2.xml><?xml version="1.0" encoding="utf-8"?>
<ds:datastoreItem xmlns:ds="http://schemas.openxmlformats.org/officeDocument/2006/customXml" ds:itemID="{3AF225BC-14FF-40F5-8E69-462EEB7F5357}">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11D21D8D-9002-45F7-B372-2AB9E67E5B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5</vt:i4>
      </vt:variant>
    </vt:vector>
  </HeadingPairs>
  <TitlesOfParts>
    <vt:vector size="29" baseType="lpstr">
      <vt:lpstr>Strategic Outlook</vt:lpstr>
      <vt:lpstr>Budget Calculator</vt:lpstr>
      <vt:lpstr>Fund Balance Analysis</vt:lpstr>
      <vt:lpstr>Record Digitization</vt:lpstr>
      <vt:lpstr>HR Baseline Adjustment</vt:lpstr>
      <vt:lpstr>CESI Baseline Adjustment</vt:lpstr>
      <vt:lpstr>Facility MW</vt:lpstr>
      <vt:lpstr>Non Depart Baseline Adjustment</vt:lpstr>
      <vt:lpstr>Non Depart Street Transfer</vt:lpstr>
      <vt:lpstr>Finance Baseline Adjustment</vt:lpstr>
      <vt:lpstr>Comp Plan Update</vt:lpstr>
      <vt:lpstr>Planning Baseline Adjustment</vt:lpstr>
      <vt:lpstr>APA Membership</vt:lpstr>
      <vt:lpstr>Building Official Transition</vt:lpstr>
      <vt:lpstr>Building Baseline Adjustment</vt:lpstr>
      <vt:lpstr>Abatements</vt:lpstr>
      <vt:lpstr>Equipment Replacement</vt:lpstr>
      <vt:lpstr>Seasonal Workers</vt:lpstr>
      <vt:lpstr>Parks Plan Update</vt:lpstr>
      <vt:lpstr>Hazardous Trees</vt:lpstr>
      <vt:lpstr>PW Project Coordinator</vt:lpstr>
      <vt:lpstr>GIS Coordinator</vt:lpstr>
      <vt:lpstr>Exh #18&amp;58 GF Expend &amp; Outlook</vt:lpstr>
      <vt:lpstr>Exh #32 Operating Position</vt:lpstr>
      <vt:lpstr>'Budget Calculator'!Print_Area</vt:lpstr>
      <vt:lpstr>'Exh #18&amp;58 GF Expend &amp; Outlook'!Print_Area</vt:lpstr>
      <vt:lpstr>'Facility MW'!Print_Area</vt:lpstr>
      <vt:lpstr>'Fund Balance Analysis'!Print_Area</vt:lpstr>
      <vt:lpstr>'Budget Calculator'!Print_Titles</vt:lpstr>
    </vt:vector>
  </TitlesOfParts>
  <Company>City of Edmonds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Badgley, Sue</dc:creator>
  <cp:lastModifiedBy>Scott James</cp:lastModifiedBy>
  <cp:lastPrinted>2022-10-07T00:24:45Z</cp:lastPrinted>
  <dcterms:created xsi:type="dcterms:W3CDTF">2014-10-06T16:24:27Z</dcterms:created>
  <dcterms:modified xsi:type="dcterms:W3CDTF">2022-10-21T17:34:57Z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0x0101000416517D6C878F4CABACB277678BD75E</vt:lpwstr>
  </property>
</Properties>
</file>